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fujimura/Desktop/PIC案件/統計ハンドブック2025/統計ハンドブック2025/PDF＆Excel/"/>
    </mc:Choice>
  </mc:AlternateContent>
  <xr:revisionPtr revIDLastSave="0" documentId="13_ncr:1_{50361851-7B3F-7341-BDDA-C86A0E72CCA5}" xr6:coauthVersionLast="47" xr6:coauthVersionMax="47" xr10:uidLastSave="{00000000-0000-0000-0000-000000000000}"/>
  <bookViews>
    <workbookView xWindow="920" yWindow="660" windowWidth="24260" windowHeight="16700" tabRatio="964" firstSheet="1" activeTab="1" xr2:uid="{00000000-000D-0000-FFFF-FFFF00000000}"/>
  </bookViews>
  <sheets>
    <sheet name="目次" sheetId="56" r:id="rId1"/>
    <sheet name="1-①. 輸出総表" sheetId="1" r:id="rId2"/>
    <sheet name="1-②. 輸入総表" sheetId="39" r:id="rId3"/>
    <sheet name="1-③. 貿易バランス" sheetId="3" r:id="rId4"/>
    <sheet name="1-④. 輸入内訳" sheetId="4" r:id="rId5"/>
    <sheet name="1-⑤. 国別輸出ランキング" sheetId="5" r:id="rId6"/>
    <sheet name="1-⑥. 国別輸入ランキング" sheetId="6" r:id="rId7"/>
    <sheet name="1-⑦. まぐろ輸入推移" sheetId="38" r:id="rId8"/>
    <sheet name="1-⑧. めばちまぐろ" sheetId="46" r:id="rId9"/>
    <sheet name="1-⑨. きはだまぐろ" sheetId="40" r:id="rId10"/>
    <sheet name="1-⑩. 冷凍かつお" sheetId="45" r:id="rId11"/>
    <sheet name="1-⑪. バニラビーンズ" sheetId="26" r:id="rId12"/>
    <sheet name="1-⑫. コーヒー" sheetId="13" r:id="rId13"/>
    <sheet name="1-⑬. かぼちゃ" sheetId="42" r:id="rId14"/>
    <sheet name="1-⑭. LNG" sheetId="41" r:id="rId15"/>
    <sheet name="1-⑮. 銅鉱石" sheetId="57" r:id="rId16"/>
    <sheet name="1-⑯. リン鉱石" sheetId="50" r:id="rId17"/>
    <sheet name="1-⑰. 鉱水" sheetId="52" r:id="rId18"/>
    <sheet name="1-⑱. 生きた魚" sheetId="53" r:id="rId19"/>
    <sheet name="2-①. クック諸島への輸出" sheetId="7" r:id="rId20"/>
    <sheet name="2-①. クック諸島からの輸入" sheetId="8" r:id="rId21"/>
    <sheet name="2-②. ミクロネシアへの輸出" sheetId="9" r:id="rId22"/>
    <sheet name="2-②. ミクロネシアからの輸入" sheetId="10" r:id="rId23"/>
    <sheet name="2-③. フィジーへの輸出" sheetId="11" r:id="rId24"/>
    <sheet name="2-③. フィジーからの輸入" sheetId="12" r:id="rId25"/>
    <sheet name="2-④. キリバスへの輸出" sheetId="14" r:id="rId26"/>
    <sheet name="2-④. キリバスからの輸入" sheetId="15" r:id="rId27"/>
    <sheet name="2-⑤. マーシャルへの輸出" sheetId="16" r:id="rId28"/>
    <sheet name="2-⑤. マーシャルからの輸入" sheetId="17" r:id="rId29"/>
    <sheet name="2-⑥. ナウルへの輸出" sheetId="18" r:id="rId30"/>
    <sheet name="2-⑥. ナウルからの輸入" sheetId="19" r:id="rId31"/>
    <sheet name="2-⑦. ニウエへの輸出" sheetId="20" r:id="rId32"/>
    <sheet name="2-⑦. ニウエからの輸入" sheetId="21" r:id="rId33"/>
    <sheet name="2-⑧. パラオへの輸出" sheetId="22" r:id="rId34"/>
    <sheet name="2-⑧. パラオからの輸入" sheetId="23" r:id="rId35"/>
    <sheet name="2-⑨. PNGへの輸出" sheetId="24" r:id="rId36"/>
    <sheet name="2-⑨. PNGからの輸入" sheetId="25" r:id="rId37"/>
    <sheet name="2-⑩. サモアへの輸出" sheetId="27" r:id="rId38"/>
    <sheet name="2-⑩. サモアからの輸入" sheetId="28" r:id="rId39"/>
    <sheet name="2-⑪. ソロモンへの輸出" sheetId="29" r:id="rId40"/>
    <sheet name="2-⑪. ソロモンからの輸入" sheetId="30" r:id="rId41"/>
    <sheet name="2-⑫. トンガへの輸出" sheetId="31" r:id="rId42"/>
    <sheet name="2-⑫. トンガからの輸入" sheetId="32" r:id="rId43"/>
    <sheet name="2-⑬. ツバルへの輸出" sheetId="33" r:id="rId44"/>
    <sheet name="2-⑬. ツバルからの輸入" sheetId="34" r:id="rId45"/>
    <sheet name="2-⑭. バヌアツへの輸出" sheetId="35" r:id="rId46"/>
    <sheet name="2-⑭. バヌアツからの輸入" sheetId="36" r:id="rId47"/>
    <sheet name="3. 投資" sheetId="37" r:id="rId48"/>
    <sheet name="4. 観光1" sheetId="47" r:id="rId49"/>
    <sheet name="4. 観光2" sheetId="48" r:id="rId50"/>
  </sheets>
  <definedNames>
    <definedName name="A">#REF!</definedName>
    <definedName name="_xlnm.Print_Area" localSheetId="1">'1-①. 輸出総表'!$A$1:$S$41</definedName>
    <definedName name="_xlnm.Print_Area" localSheetId="10">'1-⑩. 冷凍かつお'!$A$1:$J$10</definedName>
    <definedName name="_xlnm.Print_Area" localSheetId="11">'1-⑪. バニラビーンズ'!$A$1:$L$15</definedName>
    <definedName name="_xlnm.Print_Area" localSheetId="12">'1-⑫. コーヒー'!$A$1:$J$15</definedName>
    <definedName name="_xlnm.Print_Area" localSheetId="13">'1-⑬. かぼちゃ'!$A$1:$I$15</definedName>
    <definedName name="_xlnm.Print_Area" localSheetId="14">'1-⑭. LNG'!$A$1:$K$15</definedName>
    <definedName name="_xlnm.Print_Area" localSheetId="15">'1-⑮. 銅鉱石'!$A$1:$J$15</definedName>
    <definedName name="_xlnm.Print_Area" localSheetId="16">'1-⑯. リン鉱石'!$A$1:$G$15</definedName>
    <definedName name="_xlnm.Print_Area" localSheetId="17">'1-⑰. 鉱水'!$A$1:$J$15</definedName>
    <definedName name="_xlnm.Print_Area" localSheetId="18">'1-⑱. 生きた魚'!$A$1:$K$15</definedName>
    <definedName name="_xlnm.Print_Area" localSheetId="2">'1-②. 輸入総表'!$A$1:$S$37</definedName>
    <definedName name="_xlnm.Print_Area" localSheetId="3">'1-③. 貿易バランス'!$A$1:$J$45</definedName>
    <definedName name="_xlnm.Print_Area" localSheetId="4">'1-④. 輸入内訳'!$A$1:$O$41</definedName>
    <definedName name="_xlnm.Print_Area" localSheetId="5">'1-⑤. 国別輸出ランキング'!$A$1:$H$23</definedName>
    <definedName name="_xlnm.Print_Area" localSheetId="6">'1-⑥. 国別輸入ランキング'!$A$1:$H$22</definedName>
    <definedName name="_xlnm.Print_Area" localSheetId="7">'1-⑦. まぐろ輸入推移'!$A$1:$Q$45</definedName>
    <definedName name="_xlnm.Print_Area" localSheetId="8">'1-⑧. めばちまぐろ'!$A$1:$K$10</definedName>
    <definedName name="_xlnm.Print_Area" localSheetId="9">'1-⑨. きはだまぐろ'!$A$1:$I$10</definedName>
    <definedName name="_xlnm.Print_Area" localSheetId="20">'2-①. クック諸島からの輸入'!$A$2:$N$30</definedName>
    <definedName name="_xlnm.Print_Area" localSheetId="19">'2-①. クック諸島への輸出'!$A$1:$N$27</definedName>
    <definedName name="_xlnm.Print_Area" localSheetId="38">'2-⑩. サモアからの輸入'!$A$2:$N$25</definedName>
    <definedName name="_xlnm.Print_Area" localSheetId="37">'2-⑩. サモアへの輸出'!$A$1:$N$30</definedName>
    <definedName name="_xlnm.Print_Area" localSheetId="40">'2-⑪. ソロモンからの輸入'!$A$2:$N$31</definedName>
    <definedName name="_xlnm.Print_Area" localSheetId="39">'2-⑪. ソロモンへの輸出'!$A$1:$N$31</definedName>
    <definedName name="_xlnm.Print_Area" localSheetId="42">'2-⑫. トンガからの輸入'!$A$2:$N$31</definedName>
    <definedName name="_xlnm.Print_Area" localSheetId="41">'2-⑫. トンガへの輸出'!$A$1:$N$32</definedName>
    <definedName name="_xlnm.Print_Area" localSheetId="44">'2-⑬. ツバルからの輸入'!$A$2:$N$16</definedName>
    <definedName name="_xlnm.Print_Area" localSheetId="43">'2-⑬. ツバルへの輸出'!$A$1:$N$30</definedName>
    <definedName name="_xlnm.Print_Area" localSheetId="46">'2-⑭. バヌアツからの輸入'!$A$2:$N$42</definedName>
    <definedName name="_xlnm.Print_Area" localSheetId="45">'2-⑭. バヌアツへの輸出'!$A$1:$N$33</definedName>
    <definedName name="_xlnm.Print_Area" localSheetId="22">'2-②. ミクロネシアからの輸入'!$A$2:$N$24</definedName>
    <definedName name="_xlnm.Print_Area" localSheetId="21">'2-②. ミクロネシアへの輸出'!$A$1:$N$34</definedName>
    <definedName name="_xlnm.Print_Area" localSheetId="24">'2-③. フィジーからの輸入'!$A$2:$N$49</definedName>
    <definedName name="_xlnm.Print_Area" localSheetId="23">'2-③. フィジーへの輸出'!$A$1:$N$31</definedName>
    <definedName name="_xlnm.Print_Area" localSheetId="26">'2-④. キリバスからの輸入'!$A$2:$N$25</definedName>
    <definedName name="_xlnm.Print_Area" localSheetId="25">'2-④. キリバスへの輸出'!$A$1:$N$31</definedName>
    <definedName name="_xlnm.Print_Area" localSheetId="28">'2-⑤. マーシャルからの輸入'!$A$2:$N$30</definedName>
    <definedName name="_xlnm.Print_Area" localSheetId="27">'2-⑤. マーシャルへの輸出'!$A$1:$N$36</definedName>
    <definedName name="_xlnm.Print_Area" localSheetId="30">'2-⑥. ナウルからの輸入'!$A$2:$N$15</definedName>
    <definedName name="_xlnm.Print_Area" localSheetId="29">'2-⑥. ナウルへの輸出'!$A$1:$N$26</definedName>
    <definedName name="_xlnm.Print_Area" localSheetId="32">'2-⑦. ニウエからの輸入'!$A$2:$N$14</definedName>
    <definedName name="_xlnm.Print_Area" localSheetId="31">'2-⑦. ニウエへの輸出'!$A$1:$N$17</definedName>
    <definedName name="_xlnm.Print_Area" localSheetId="34">'2-⑧. パラオからの輸入'!$A$2:$N$24</definedName>
    <definedName name="_xlnm.Print_Area" localSheetId="33">'2-⑧. パラオへの輸出'!$A$1:$N$34</definedName>
    <definedName name="_xlnm.Print_Area" localSheetId="36">'2-⑨. PNGからの輸入'!$A$2:$N$58</definedName>
    <definedName name="_xlnm.Print_Area" localSheetId="35">'2-⑨. PNGへの輸出'!$A$1:$N$33</definedName>
    <definedName name="_xlnm.Print_Area" localSheetId="47">'3. 投資'!$A$1:$F$33</definedName>
    <definedName name="_xlnm.Print_Area" localSheetId="48">'4. 観光1'!$A$2:$K$27</definedName>
    <definedName name="_xlnm.Print_Area" localSheetId="49">'4. 観光2'!$A$1:$O$32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6" l="1"/>
  <c r="N8" i="7"/>
  <c r="Q40" i="38"/>
  <c r="L7" i="4" l="1"/>
  <c r="L8" i="4"/>
  <c r="L9" i="4"/>
  <c r="L10" i="4"/>
  <c r="L11" i="4"/>
  <c r="L12" i="4"/>
  <c r="L13" i="4"/>
  <c r="L14" i="4"/>
  <c r="L15" i="4"/>
  <c r="L6" i="4"/>
  <c r="H20" i="47" l="1"/>
  <c r="G22" i="37"/>
  <c r="F22" i="37"/>
  <c r="E22" i="37"/>
  <c r="D22" i="37"/>
  <c r="C22" i="37"/>
  <c r="H22" i="37"/>
  <c r="N30" i="36"/>
  <c r="N40" i="36"/>
  <c r="N41" i="36"/>
  <c r="N39" i="36"/>
  <c r="N38" i="36"/>
  <c r="N37" i="36"/>
  <c r="N36" i="36"/>
  <c r="N35" i="36"/>
  <c r="N34" i="36"/>
  <c r="N31" i="36"/>
  <c r="N32" i="36"/>
  <c r="N33" i="36"/>
  <c r="N29" i="36"/>
  <c r="N28" i="36"/>
  <c r="N27" i="36"/>
  <c r="N25" i="36"/>
  <c r="N26" i="36"/>
  <c r="N24" i="36"/>
  <c r="N23" i="36"/>
  <c r="N22" i="36"/>
  <c r="N12" i="36"/>
  <c r="N13" i="36"/>
  <c r="N14" i="36"/>
  <c r="N15" i="36"/>
  <c r="N16" i="36"/>
  <c r="N17" i="36"/>
  <c r="N18" i="36"/>
  <c r="N19" i="36"/>
  <c r="N20" i="36"/>
  <c r="N21" i="36"/>
  <c r="N11" i="36"/>
  <c r="N10" i="36"/>
  <c r="N8" i="36"/>
  <c r="N9" i="36"/>
  <c r="N7" i="36"/>
  <c r="N6" i="36"/>
  <c r="N5" i="36"/>
  <c r="N27" i="35"/>
  <c r="N30" i="35"/>
  <c r="N29" i="35"/>
  <c r="N24" i="35"/>
  <c r="N25" i="35"/>
  <c r="N26" i="35"/>
  <c r="N28" i="35"/>
  <c r="N23" i="35"/>
  <c r="N21" i="35"/>
  <c r="N22" i="35"/>
  <c r="N20" i="35"/>
  <c r="N19" i="35"/>
  <c r="N12" i="35"/>
  <c r="N13" i="35"/>
  <c r="N14" i="35"/>
  <c r="N15" i="35"/>
  <c r="N16" i="35"/>
  <c r="N17" i="35"/>
  <c r="N18" i="35"/>
  <c r="N11" i="35"/>
  <c r="N6" i="35"/>
  <c r="N7" i="35"/>
  <c r="N8" i="35"/>
  <c r="N9" i="35"/>
  <c r="N10" i="35"/>
  <c r="N5" i="35"/>
  <c r="M16" i="34"/>
  <c r="N14" i="34"/>
  <c r="N15" i="34"/>
  <c r="N13" i="34"/>
  <c r="N8" i="34"/>
  <c r="N9" i="34"/>
  <c r="N10" i="34"/>
  <c r="N11" i="34"/>
  <c r="N12" i="34"/>
  <c r="N7" i="34"/>
  <c r="N6" i="34"/>
  <c r="N5" i="34"/>
  <c r="N12" i="33"/>
  <c r="D28" i="33"/>
  <c r="E28" i="33"/>
  <c r="F28" i="33"/>
  <c r="G28" i="33"/>
  <c r="H28" i="33"/>
  <c r="I28" i="33"/>
  <c r="J28" i="33"/>
  <c r="K28" i="33"/>
  <c r="L28" i="33"/>
  <c r="M28" i="33"/>
  <c r="C28" i="33"/>
  <c r="N6" i="33"/>
  <c r="N5" i="33"/>
  <c r="N7" i="33"/>
  <c r="N8" i="33"/>
  <c r="N27" i="33"/>
  <c r="N26" i="33"/>
  <c r="N23" i="33"/>
  <c r="N24" i="33"/>
  <c r="N25" i="33"/>
  <c r="N22" i="33"/>
  <c r="N20" i="33"/>
  <c r="N21" i="33"/>
  <c r="N19" i="33"/>
  <c r="N18" i="33"/>
  <c r="N11" i="33"/>
  <c r="N13" i="33"/>
  <c r="N14" i="33"/>
  <c r="N15" i="33"/>
  <c r="N16" i="33"/>
  <c r="N17" i="33"/>
  <c r="N10" i="33"/>
  <c r="N9" i="33"/>
  <c r="N29" i="32"/>
  <c r="N30" i="32"/>
  <c r="N28" i="32"/>
  <c r="N26" i="32"/>
  <c r="N27" i="32"/>
  <c r="N25" i="32"/>
  <c r="N24" i="32"/>
  <c r="N23" i="32"/>
  <c r="N22" i="32"/>
  <c r="N21" i="32"/>
  <c r="N20" i="32"/>
  <c r="N19" i="32"/>
  <c r="N16" i="32"/>
  <c r="N17" i="32"/>
  <c r="N18" i="32"/>
  <c r="N15" i="32"/>
  <c r="N14" i="32"/>
  <c r="N8" i="32"/>
  <c r="N9" i="32"/>
  <c r="N10" i="32"/>
  <c r="N11" i="32"/>
  <c r="N12" i="32"/>
  <c r="N13" i="32"/>
  <c r="N7" i="32"/>
  <c r="N6" i="32"/>
  <c r="N5" i="32"/>
  <c r="N29" i="31"/>
  <c r="N31" i="31"/>
  <c r="N30" i="31"/>
  <c r="N24" i="31"/>
  <c r="N25" i="31"/>
  <c r="N26" i="31"/>
  <c r="N27" i="31"/>
  <c r="N28" i="31"/>
  <c r="N23" i="31"/>
  <c r="N21" i="31"/>
  <c r="N22" i="31"/>
  <c r="N20" i="31"/>
  <c r="N19" i="31"/>
  <c r="N12" i="31"/>
  <c r="N13" i="31"/>
  <c r="N14" i="31"/>
  <c r="N15" i="31"/>
  <c r="N16" i="31"/>
  <c r="N17" i="31"/>
  <c r="N18" i="31"/>
  <c r="N11" i="31"/>
  <c r="N6" i="31"/>
  <c r="N7" i="31"/>
  <c r="N8" i="31"/>
  <c r="N9" i="31"/>
  <c r="N10" i="31"/>
  <c r="N5" i="31"/>
  <c r="N8" i="30"/>
  <c r="N30" i="30"/>
  <c r="N29" i="30"/>
  <c r="N28" i="30"/>
  <c r="N27" i="30"/>
  <c r="N26" i="30"/>
  <c r="N25" i="30"/>
  <c r="N24" i="30"/>
  <c r="N23" i="30"/>
  <c r="N22" i="30"/>
  <c r="N21" i="30"/>
  <c r="N20" i="30"/>
  <c r="N19" i="30"/>
  <c r="N10" i="30"/>
  <c r="N11" i="30"/>
  <c r="N12" i="30"/>
  <c r="N13" i="30"/>
  <c r="N14" i="30"/>
  <c r="N15" i="30"/>
  <c r="N16" i="30"/>
  <c r="N17" i="30"/>
  <c r="N18" i="30"/>
  <c r="N9" i="30"/>
  <c r="N7" i="30"/>
  <c r="N6" i="30"/>
  <c r="N5" i="30"/>
  <c r="N30" i="29"/>
  <c r="N29" i="29"/>
  <c r="N23" i="29"/>
  <c r="N24" i="29"/>
  <c r="N25" i="29"/>
  <c r="N26" i="29"/>
  <c r="N27" i="29"/>
  <c r="N28" i="29"/>
  <c r="N22" i="29"/>
  <c r="N20" i="29"/>
  <c r="N21" i="29"/>
  <c r="N19" i="29"/>
  <c r="N18" i="29"/>
  <c r="N11" i="29"/>
  <c r="N12" i="29"/>
  <c r="N13" i="29"/>
  <c r="N14" i="29"/>
  <c r="N15" i="29"/>
  <c r="N16" i="29"/>
  <c r="N17" i="29"/>
  <c r="N10" i="29"/>
  <c r="N6" i="29"/>
  <c r="N7" i="29"/>
  <c r="N8" i="29"/>
  <c r="N9" i="29"/>
  <c r="N5" i="29"/>
  <c r="N23" i="28"/>
  <c r="N24" i="28"/>
  <c r="N22" i="28"/>
  <c r="N21" i="28"/>
  <c r="N19" i="28"/>
  <c r="N20" i="28"/>
  <c r="N18" i="28"/>
  <c r="N17" i="28"/>
  <c r="N16" i="28"/>
  <c r="N15" i="28"/>
  <c r="N14" i="28"/>
  <c r="N13" i="28"/>
  <c r="N12" i="28"/>
  <c r="N11" i="28"/>
  <c r="N10" i="28"/>
  <c r="N8" i="28"/>
  <c r="N9" i="28"/>
  <c r="N7" i="28"/>
  <c r="N6" i="28"/>
  <c r="N5" i="28"/>
  <c r="N27" i="27"/>
  <c r="N29" i="27"/>
  <c r="N28" i="27"/>
  <c r="N23" i="27"/>
  <c r="N24" i="27"/>
  <c r="N25" i="27"/>
  <c r="N26" i="27"/>
  <c r="N22" i="27"/>
  <c r="N20" i="27"/>
  <c r="N21" i="27"/>
  <c r="N19" i="27"/>
  <c r="N18" i="27"/>
  <c r="N11" i="27"/>
  <c r="N12" i="27"/>
  <c r="N13" i="27"/>
  <c r="N14" i="27"/>
  <c r="N15" i="27"/>
  <c r="N16" i="27"/>
  <c r="N17" i="27"/>
  <c r="N10" i="27"/>
  <c r="N6" i="27"/>
  <c r="N7" i="27"/>
  <c r="N8" i="27"/>
  <c r="N9" i="27"/>
  <c r="N5" i="27"/>
  <c r="N10" i="25"/>
  <c r="N55" i="25"/>
  <c r="N56" i="25"/>
  <c r="N54" i="25"/>
  <c r="N50" i="25"/>
  <c r="N51" i="25"/>
  <c r="N52" i="25"/>
  <c r="N53" i="25"/>
  <c r="N49" i="25"/>
  <c r="N47" i="25"/>
  <c r="N48" i="25"/>
  <c r="N46" i="25"/>
  <c r="N45" i="25"/>
  <c r="N44" i="25"/>
  <c r="N41" i="25"/>
  <c r="N42" i="25"/>
  <c r="N43" i="25"/>
  <c r="N40" i="25"/>
  <c r="N39" i="25"/>
  <c r="N38" i="25"/>
  <c r="N37" i="25"/>
  <c r="N36" i="25"/>
  <c r="N33" i="25"/>
  <c r="N34" i="25"/>
  <c r="N35" i="25"/>
  <c r="N32" i="25"/>
  <c r="N31" i="25"/>
  <c r="N30" i="25"/>
  <c r="N29" i="25"/>
  <c r="N28" i="25"/>
  <c r="N27" i="25"/>
  <c r="N21" i="25"/>
  <c r="N22" i="25"/>
  <c r="N23" i="25"/>
  <c r="N24" i="25"/>
  <c r="N25" i="25"/>
  <c r="N26" i="25"/>
  <c r="N20" i="25"/>
  <c r="N19" i="25"/>
  <c r="N9" i="25"/>
  <c r="N11" i="25"/>
  <c r="N12" i="25"/>
  <c r="N13" i="25"/>
  <c r="N14" i="25"/>
  <c r="N15" i="25"/>
  <c r="N16" i="25"/>
  <c r="N17" i="25"/>
  <c r="N18" i="25"/>
  <c r="N8" i="25"/>
  <c r="N7" i="25"/>
  <c r="N6" i="25"/>
  <c r="N5" i="25"/>
  <c r="N32" i="24"/>
  <c r="N31" i="24"/>
  <c r="N24" i="24"/>
  <c r="N25" i="24"/>
  <c r="N26" i="24"/>
  <c r="N27" i="24"/>
  <c r="N28" i="24"/>
  <c r="N29" i="24"/>
  <c r="N30" i="24"/>
  <c r="N23" i="24"/>
  <c r="N21" i="24"/>
  <c r="N22" i="24"/>
  <c r="N20" i="24"/>
  <c r="N19" i="24"/>
  <c r="N12" i="24"/>
  <c r="N13" i="24"/>
  <c r="N14" i="24"/>
  <c r="N15" i="24"/>
  <c r="N16" i="24"/>
  <c r="N17" i="24"/>
  <c r="N18" i="24"/>
  <c r="N11" i="24"/>
  <c r="N6" i="24"/>
  <c r="N7" i="24"/>
  <c r="N8" i="24"/>
  <c r="N9" i="24"/>
  <c r="N10" i="24"/>
  <c r="N5" i="24"/>
  <c r="N20" i="23"/>
  <c r="N21" i="23"/>
  <c r="N22" i="23"/>
  <c r="N23" i="23"/>
  <c r="N19" i="23"/>
  <c r="N18" i="23"/>
  <c r="N17" i="23"/>
  <c r="N16" i="23"/>
  <c r="N15" i="23"/>
  <c r="N14" i="23"/>
  <c r="N8" i="23"/>
  <c r="N9" i="23"/>
  <c r="N10" i="23"/>
  <c r="N11" i="23"/>
  <c r="N12" i="23"/>
  <c r="N13" i="23"/>
  <c r="N7" i="23"/>
  <c r="N6" i="23"/>
  <c r="N5" i="23"/>
  <c r="N33" i="22"/>
  <c r="N32" i="22"/>
  <c r="N26" i="22"/>
  <c r="N27" i="22"/>
  <c r="N28" i="22"/>
  <c r="N29" i="22"/>
  <c r="N30" i="22"/>
  <c r="N31" i="22"/>
  <c r="N25" i="22"/>
  <c r="N22" i="22"/>
  <c r="N23" i="22"/>
  <c r="N24" i="22"/>
  <c r="N21" i="22"/>
  <c r="N13" i="22"/>
  <c r="N14" i="22"/>
  <c r="N15" i="22"/>
  <c r="N16" i="22"/>
  <c r="N17" i="22"/>
  <c r="N18" i="22"/>
  <c r="N19" i="22"/>
  <c r="N20" i="22"/>
  <c r="N12" i="22"/>
  <c r="N6" i="22"/>
  <c r="N7" i="22"/>
  <c r="N8" i="22"/>
  <c r="N9" i="22"/>
  <c r="N10" i="22"/>
  <c r="N11" i="22"/>
  <c r="N5" i="22"/>
  <c r="N12" i="21"/>
  <c r="N13" i="21"/>
  <c r="N11" i="21"/>
  <c r="N10" i="21"/>
  <c r="N9" i="21"/>
  <c r="N8" i="21"/>
  <c r="N7" i="21"/>
  <c r="N6" i="21"/>
  <c r="N5" i="21"/>
  <c r="N16" i="20"/>
  <c r="N15" i="20"/>
  <c r="N13" i="20"/>
  <c r="N14" i="20"/>
  <c r="N12" i="20"/>
  <c r="N10" i="20"/>
  <c r="N11" i="20"/>
  <c r="N9" i="20"/>
  <c r="N8" i="20"/>
  <c r="N7" i="20"/>
  <c r="N6" i="20"/>
  <c r="N5" i="20"/>
  <c r="N13" i="19"/>
  <c r="N14" i="19"/>
  <c r="N12" i="19"/>
  <c r="N11" i="19"/>
  <c r="N10" i="19"/>
  <c r="N9" i="19"/>
  <c r="N8" i="19"/>
  <c r="N7" i="19"/>
  <c r="N6" i="19"/>
  <c r="N5" i="19"/>
  <c r="N25" i="18"/>
  <c r="N24" i="18"/>
  <c r="N20" i="18"/>
  <c r="N21" i="18"/>
  <c r="N22" i="18"/>
  <c r="N23" i="18"/>
  <c r="N19" i="18"/>
  <c r="N17" i="18"/>
  <c r="N18" i="18"/>
  <c r="N16" i="18"/>
  <c r="N15" i="18"/>
  <c r="N10" i="18"/>
  <c r="N11" i="18"/>
  <c r="N12" i="18"/>
  <c r="N13" i="18"/>
  <c r="N14" i="18"/>
  <c r="N9" i="18"/>
  <c r="N6" i="18"/>
  <c r="N7" i="18"/>
  <c r="N8" i="18"/>
  <c r="N5" i="18"/>
  <c r="N10" i="17"/>
  <c r="N20" i="17"/>
  <c r="N21" i="17"/>
  <c r="N28" i="17"/>
  <c r="N29" i="17"/>
  <c r="N27" i="17"/>
  <c r="N26" i="17"/>
  <c r="N24" i="17"/>
  <c r="N25" i="17"/>
  <c r="N23" i="17"/>
  <c r="N22" i="17"/>
  <c r="N19" i="17"/>
  <c r="N18" i="17"/>
  <c r="N17" i="17"/>
  <c r="N8" i="17"/>
  <c r="N9" i="17"/>
  <c r="N11" i="17"/>
  <c r="N12" i="17"/>
  <c r="N13" i="17"/>
  <c r="N14" i="17"/>
  <c r="N15" i="17"/>
  <c r="N16" i="17"/>
  <c r="N7" i="17"/>
  <c r="N6" i="17"/>
  <c r="N5" i="17"/>
  <c r="M33" i="16"/>
  <c r="N33" i="16" s="1"/>
  <c r="N32" i="16"/>
  <c r="N31" i="16"/>
  <c r="N24" i="16"/>
  <c r="N25" i="16"/>
  <c r="N26" i="16"/>
  <c r="N27" i="16"/>
  <c r="N28" i="16"/>
  <c r="N29" i="16"/>
  <c r="N30" i="16"/>
  <c r="N23" i="16"/>
  <c r="N21" i="16"/>
  <c r="N22" i="16"/>
  <c r="N20" i="16"/>
  <c r="N19" i="16"/>
  <c r="N12" i="16"/>
  <c r="N13" i="16"/>
  <c r="N14" i="16"/>
  <c r="N15" i="16"/>
  <c r="N16" i="16"/>
  <c r="N17" i="16"/>
  <c r="N18" i="16"/>
  <c r="N11" i="16"/>
  <c r="N6" i="16"/>
  <c r="N7" i="16"/>
  <c r="N8" i="16"/>
  <c r="N9" i="16"/>
  <c r="N10" i="16"/>
  <c r="N5" i="16"/>
  <c r="N20" i="15"/>
  <c r="N17" i="15"/>
  <c r="N24" i="15"/>
  <c r="N23" i="15"/>
  <c r="N22" i="15"/>
  <c r="N21" i="15"/>
  <c r="N19" i="15"/>
  <c r="N18" i="15"/>
  <c r="N8" i="15"/>
  <c r="N9" i="15"/>
  <c r="N10" i="15"/>
  <c r="N11" i="15"/>
  <c r="N12" i="15"/>
  <c r="N13" i="15"/>
  <c r="N14" i="15"/>
  <c r="N15" i="15"/>
  <c r="N16" i="15"/>
  <c r="N7" i="15"/>
  <c r="N6" i="15"/>
  <c r="N5" i="15"/>
  <c r="M31" i="14"/>
  <c r="N31" i="14" s="1"/>
  <c r="N30" i="14"/>
  <c r="N29" i="14"/>
  <c r="N22" i="14"/>
  <c r="N23" i="14"/>
  <c r="N24" i="14"/>
  <c r="N25" i="14"/>
  <c r="N26" i="14"/>
  <c r="N27" i="14"/>
  <c r="N28" i="14"/>
  <c r="N21" i="14"/>
  <c r="N19" i="14"/>
  <c r="N18" i="14"/>
  <c r="N17" i="14"/>
  <c r="N20" i="14"/>
  <c r="N11" i="14"/>
  <c r="N12" i="14"/>
  <c r="N13" i="14"/>
  <c r="N14" i="14"/>
  <c r="N15" i="14"/>
  <c r="N16" i="14"/>
  <c r="N10" i="14"/>
  <c r="N6" i="14"/>
  <c r="N7" i="14"/>
  <c r="N8" i="14"/>
  <c r="N9" i="14"/>
  <c r="N5" i="14"/>
  <c r="N47" i="12"/>
  <c r="N48" i="12"/>
  <c r="N46" i="12"/>
  <c r="N42" i="12"/>
  <c r="N43" i="12"/>
  <c r="N44" i="12"/>
  <c r="N45" i="12"/>
  <c r="N41" i="12"/>
  <c r="N40" i="12"/>
  <c r="N39" i="12"/>
  <c r="N38" i="12"/>
  <c r="N37" i="12"/>
  <c r="N36" i="12"/>
  <c r="N35" i="12"/>
  <c r="N33" i="12"/>
  <c r="N34" i="12"/>
  <c r="N32" i="12"/>
  <c r="N31" i="12"/>
  <c r="N30" i="12"/>
  <c r="N29" i="12"/>
  <c r="N28" i="12"/>
  <c r="N26" i="12"/>
  <c r="N27" i="12"/>
  <c r="N25" i="12"/>
  <c r="N22" i="12"/>
  <c r="N23" i="12"/>
  <c r="N24" i="12"/>
  <c r="N21" i="12"/>
  <c r="N8" i="12"/>
  <c r="N9" i="12"/>
  <c r="N10" i="12"/>
  <c r="N11" i="12"/>
  <c r="N12" i="12"/>
  <c r="N13" i="12"/>
  <c r="N14" i="12"/>
  <c r="N15" i="12"/>
  <c r="N16" i="12"/>
  <c r="N17" i="12"/>
  <c r="N18" i="12"/>
  <c r="N19" i="12"/>
  <c r="N20" i="12"/>
  <c r="N7" i="12"/>
  <c r="N6" i="12"/>
  <c r="N5" i="12"/>
  <c r="N30" i="11"/>
  <c r="N29" i="11"/>
  <c r="N23" i="11"/>
  <c r="N24" i="11"/>
  <c r="N25" i="11"/>
  <c r="N26" i="11"/>
  <c r="N27" i="11"/>
  <c r="N28" i="11"/>
  <c r="N22" i="11"/>
  <c r="N20" i="11"/>
  <c r="N21" i="11"/>
  <c r="N19" i="11"/>
  <c r="N18" i="11"/>
  <c r="N12" i="11"/>
  <c r="N13" i="11"/>
  <c r="N14" i="11"/>
  <c r="N15" i="11"/>
  <c r="N16" i="11"/>
  <c r="N17" i="11"/>
  <c r="N11" i="11"/>
  <c r="N6" i="11"/>
  <c r="N7" i="11"/>
  <c r="N8" i="11"/>
  <c r="N9" i="11"/>
  <c r="N10" i="11"/>
  <c r="N5" i="11"/>
  <c r="N22" i="10"/>
  <c r="N23" i="10"/>
  <c r="N21" i="10"/>
  <c r="N19" i="10"/>
  <c r="N20" i="10"/>
  <c r="N18" i="10"/>
  <c r="N17" i="10"/>
  <c r="N16" i="10"/>
  <c r="N8" i="10"/>
  <c r="N9" i="10"/>
  <c r="N10" i="10"/>
  <c r="N11" i="10"/>
  <c r="N12" i="10"/>
  <c r="N13" i="10"/>
  <c r="N14" i="10"/>
  <c r="N15" i="10"/>
  <c r="N7" i="10"/>
  <c r="N6" i="10"/>
  <c r="N5" i="10"/>
  <c r="M34" i="9"/>
  <c r="N33" i="9"/>
  <c r="N32" i="9"/>
  <c r="N25" i="9"/>
  <c r="N26" i="9"/>
  <c r="N27" i="9"/>
  <c r="N28" i="9"/>
  <c r="N29" i="9"/>
  <c r="N30" i="9"/>
  <c r="N31" i="9"/>
  <c r="N24" i="9"/>
  <c r="N22" i="9"/>
  <c r="N23" i="9"/>
  <c r="N21" i="9"/>
  <c r="N20" i="9"/>
  <c r="N13" i="9"/>
  <c r="N14" i="9"/>
  <c r="N15" i="9"/>
  <c r="N16" i="9"/>
  <c r="N17" i="9"/>
  <c r="N18" i="9"/>
  <c r="N19" i="9"/>
  <c r="N12" i="9"/>
  <c r="N6" i="9"/>
  <c r="N7" i="9"/>
  <c r="N8" i="9"/>
  <c r="N9" i="9"/>
  <c r="N10" i="9"/>
  <c r="N11" i="9"/>
  <c r="N5" i="9"/>
  <c r="N34" i="9" s="1"/>
  <c r="M30" i="8"/>
  <c r="N30" i="8" s="1"/>
  <c r="N28" i="8"/>
  <c r="N29" i="8"/>
  <c r="N27" i="8"/>
  <c r="N26" i="8"/>
  <c r="N25" i="8"/>
  <c r="N24" i="8"/>
  <c r="N23" i="8"/>
  <c r="N22" i="8"/>
  <c r="N21" i="8"/>
  <c r="N20" i="8"/>
  <c r="N19" i="8"/>
  <c r="N18" i="8"/>
  <c r="N8" i="8"/>
  <c r="N9" i="8"/>
  <c r="N10" i="8"/>
  <c r="N11" i="8"/>
  <c r="N12" i="8"/>
  <c r="N13" i="8"/>
  <c r="N14" i="8"/>
  <c r="N15" i="8"/>
  <c r="N16" i="8"/>
  <c r="N17" i="8"/>
  <c r="N7" i="8"/>
  <c r="N6" i="8"/>
  <c r="N5" i="8"/>
  <c r="M27" i="7"/>
  <c r="N26" i="7"/>
  <c r="N25" i="7"/>
  <c r="N20" i="7"/>
  <c r="N21" i="7"/>
  <c r="N22" i="7"/>
  <c r="N23" i="7"/>
  <c r="N24" i="7"/>
  <c r="N19" i="7"/>
  <c r="N17" i="7"/>
  <c r="N18" i="7"/>
  <c r="N16" i="7"/>
  <c r="N15" i="7"/>
  <c r="N13" i="7"/>
  <c r="N14" i="7"/>
  <c r="N12" i="7"/>
  <c r="N9" i="7"/>
  <c r="N10" i="7"/>
  <c r="N11" i="7"/>
  <c r="K25" i="53"/>
  <c r="J25" i="53"/>
  <c r="G25" i="53"/>
  <c r="G15" i="53"/>
  <c r="G10" i="53"/>
  <c r="H25" i="53"/>
  <c r="D25" i="53"/>
  <c r="E25" i="53"/>
  <c r="G25" i="52"/>
  <c r="G20" i="52"/>
  <c r="G15" i="52"/>
  <c r="G10" i="52"/>
  <c r="F25" i="52"/>
  <c r="H25" i="52"/>
  <c r="I25" i="52"/>
  <c r="F25" i="50"/>
  <c r="D25" i="50"/>
  <c r="D20" i="50"/>
  <c r="D15" i="50"/>
  <c r="D10" i="50"/>
  <c r="F25" i="41"/>
  <c r="I10" i="41"/>
  <c r="I20" i="41"/>
  <c r="I15" i="41"/>
  <c r="I25" i="41"/>
  <c r="J25" i="41"/>
  <c r="J20" i="41"/>
  <c r="J15" i="41"/>
  <c r="J10" i="41"/>
  <c r="F25" i="42"/>
  <c r="F20" i="42"/>
  <c r="F15" i="42"/>
  <c r="F10" i="42"/>
  <c r="D25" i="26"/>
  <c r="I10" i="26"/>
  <c r="I15" i="26"/>
  <c r="I20" i="26"/>
  <c r="I25" i="26"/>
  <c r="J25" i="26"/>
  <c r="D10" i="26"/>
  <c r="F10" i="45"/>
  <c r="G10" i="45"/>
  <c r="H10" i="45"/>
  <c r="I10" i="45"/>
  <c r="F15" i="45"/>
  <c r="G15" i="45"/>
  <c r="H15" i="45"/>
  <c r="I15" i="45"/>
  <c r="G20" i="45"/>
  <c r="F20" i="45"/>
  <c r="H20" i="45"/>
  <c r="I20" i="45"/>
  <c r="F20" i="40"/>
  <c r="G20" i="40"/>
  <c r="H20" i="40"/>
  <c r="D20" i="40"/>
  <c r="D10" i="40"/>
  <c r="G15" i="46"/>
  <c r="K20" i="46"/>
  <c r="E20" i="46"/>
  <c r="F20" i="46"/>
  <c r="G20" i="46"/>
  <c r="H20" i="46"/>
  <c r="I20" i="46"/>
  <c r="J20" i="46"/>
  <c r="I10" i="46"/>
  <c r="E10" i="46"/>
  <c r="Q35" i="38"/>
  <c r="Q30" i="38"/>
  <c r="Q39" i="38"/>
  <c r="Q38" i="38"/>
  <c r="Q37" i="38"/>
  <c r="Q36" i="38"/>
  <c r="Q34" i="38"/>
  <c r="Q33" i="38"/>
  <c r="Q32" i="38"/>
  <c r="Q31" i="38"/>
  <c r="Q29" i="38"/>
  <c r="Q28" i="38"/>
  <c r="Q27" i="38"/>
  <c r="Q26" i="38"/>
  <c r="Q24" i="38"/>
  <c r="Q23" i="38"/>
  <c r="Q22" i="38"/>
  <c r="Q21" i="38"/>
  <c r="Q20" i="38"/>
  <c r="Q19" i="38"/>
  <c r="Q18" i="38"/>
  <c r="Q17" i="38"/>
  <c r="Q16" i="38"/>
  <c r="Q15" i="38"/>
  <c r="Q14" i="38"/>
  <c r="Q13" i="38"/>
  <c r="Q12" i="38"/>
  <c r="Q11" i="38"/>
  <c r="Q9" i="38"/>
  <c r="Q8" i="38"/>
  <c r="Q7" i="38"/>
  <c r="Q6" i="38"/>
  <c r="J16" i="4"/>
  <c r="Q28" i="39"/>
  <c r="M42" i="36"/>
  <c r="C42" i="36"/>
  <c r="D42" i="36"/>
  <c r="E42" i="36"/>
  <c r="F42" i="36"/>
  <c r="G42" i="36"/>
  <c r="H42" i="36"/>
  <c r="I42" i="36"/>
  <c r="J42" i="36"/>
  <c r="K42" i="36"/>
  <c r="L42" i="36"/>
  <c r="M30" i="17"/>
  <c r="L33" i="16"/>
  <c r="K24" i="10"/>
  <c r="K31" i="11"/>
  <c r="K49" i="12"/>
  <c r="K31" i="14"/>
  <c r="K25" i="15"/>
  <c r="K33" i="16"/>
  <c r="K30" i="17"/>
  <c r="K26" i="18"/>
  <c r="K15" i="19"/>
  <c r="K17" i="20"/>
  <c r="K14" i="21"/>
  <c r="K34" i="22"/>
  <c r="K24" i="23"/>
  <c r="K33" i="24"/>
  <c r="K57" i="25"/>
  <c r="K30" i="27"/>
  <c r="K25" i="28"/>
  <c r="K31" i="29"/>
  <c r="K31" i="30"/>
  <c r="K32" i="31"/>
  <c r="K31" i="32"/>
  <c r="K16" i="34"/>
  <c r="K31" i="35"/>
  <c r="K34" i="9"/>
  <c r="K30" i="8"/>
  <c r="K27" i="7"/>
  <c r="K20" i="53"/>
  <c r="J20" i="53"/>
  <c r="I20" i="53"/>
  <c r="H20" i="53"/>
  <c r="F20" i="53"/>
  <c r="E20" i="53"/>
  <c r="D20" i="53"/>
  <c r="C20" i="53"/>
  <c r="B20" i="53"/>
  <c r="K15" i="53"/>
  <c r="J15" i="53"/>
  <c r="I15" i="53"/>
  <c r="F15" i="53"/>
  <c r="D15" i="53"/>
  <c r="C15" i="53"/>
  <c r="B15" i="53"/>
  <c r="K10" i="53"/>
  <c r="J10" i="53"/>
  <c r="I10" i="53"/>
  <c r="F10" i="53"/>
  <c r="D10" i="53"/>
  <c r="C10" i="53"/>
  <c r="B10" i="53"/>
  <c r="I25" i="53"/>
  <c r="F25" i="53"/>
  <c r="C25" i="53"/>
  <c r="B25" i="53"/>
  <c r="J20" i="52"/>
  <c r="I20" i="52"/>
  <c r="H20" i="52"/>
  <c r="F20" i="52"/>
  <c r="E20" i="52"/>
  <c r="D20" i="52"/>
  <c r="C20" i="52"/>
  <c r="B20" i="52"/>
  <c r="J15" i="52"/>
  <c r="I15" i="52"/>
  <c r="F15" i="52"/>
  <c r="D15" i="52"/>
  <c r="C15" i="52"/>
  <c r="B15" i="52"/>
  <c r="J10" i="52"/>
  <c r="E10" i="52"/>
  <c r="D10" i="52"/>
  <c r="C10" i="52"/>
  <c r="B10" i="52"/>
  <c r="J25" i="52"/>
  <c r="E25" i="52"/>
  <c r="D25" i="52"/>
  <c r="C25" i="52"/>
  <c r="B25" i="52"/>
  <c r="F20" i="50"/>
  <c r="E20" i="50"/>
  <c r="C20" i="50"/>
  <c r="B20" i="50"/>
  <c r="F15" i="50"/>
  <c r="E15" i="50"/>
  <c r="C15" i="50"/>
  <c r="B15" i="50"/>
  <c r="F10" i="50"/>
  <c r="E10" i="50"/>
  <c r="B10" i="50"/>
  <c r="E25" i="50"/>
  <c r="C25" i="50"/>
  <c r="B25" i="50"/>
  <c r="J20" i="57"/>
  <c r="I20" i="57"/>
  <c r="H20" i="57"/>
  <c r="G20" i="57"/>
  <c r="F20" i="57"/>
  <c r="E20" i="57"/>
  <c r="D20" i="57"/>
  <c r="C20" i="57"/>
  <c r="B20" i="57"/>
  <c r="J15" i="57"/>
  <c r="I15" i="57"/>
  <c r="H15" i="57"/>
  <c r="G15" i="57"/>
  <c r="F15" i="57"/>
  <c r="E15" i="57"/>
  <c r="D15" i="57"/>
  <c r="C15" i="57"/>
  <c r="B15" i="57"/>
  <c r="J10" i="57"/>
  <c r="I10" i="57"/>
  <c r="H10" i="57"/>
  <c r="G10" i="57"/>
  <c r="F10" i="57"/>
  <c r="E10" i="57"/>
  <c r="D10" i="57"/>
  <c r="C10" i="57"/>
  <c r="B10" i="57"/>
  <c r="J25" i="57"/>
  <c r="I25" i="57"/>
  <c r="H25" i="57"/>
  <c r="G25" i="57"/>
  <c r="F25" i="57"/>
  <c r="E25" i="57"/>
  <c r="D25" i="57"/>
  <c r="C25" i="57"/>
  <c r="B25" i="57"/>
  <c r="K20" i="41"/>
  <c r="H20" i="41"/>
  <c r="G20" i="41"/>
  <c r="F20" i="41"/>
  <c r="E20" i="41"/>
  <c r="D20" i="41"/>
  <c r="C20" i="41"/>
  <c r="B20" i="41"/>
  <c r="K15" i="41"/>
  <c r="H15" i="41"/>
  <c r="G15" i="41"/>
  <c r="F15" i="41"/>
  <c r="E15" i="41"/>
  <c r="D15" i="41"/>
  <c r="C15" i="41"/>
  <c r="B15" i="41"/>
  <c r="H10" i="41"/>
  <c r="G10" i="41"/>
  <c r="F10" i="41"/>
  <c r="E10" i="41"/>
  <c r="D10" i="41"/>
  <c r="C10" i="41"/>
  <c r="B10" i="41"/>
  <c r="K25" i="41"/>
  <c r="H25" i="41"/>
  <c r="G25" i="41"/>
  <c r="E25" i="41"/>
  <c r="D25" i="41"/>
  <c r="C25" i="41"/>
  <c r="B25" i="41"/>
  <c r="N42" i="36" l="1"/>
  <c r="N16" i="34"/>
  <c r="N28" i="33"/>
  <c r="N31" i="32"/>
  <c r="N31" i="30"/>
  <c r="H20" i="42"/>
  <c r="G20" i="42"/>
  <c r="E20" i="42"/>
  <c r="D20" i="42"/>
  <c r="C20" i="42"/>
  <c r="B20" i="42"/>
  <c r="H15" i="42"/>
  <c r="G15" i="42"/>
  <c r="D15" i="42"/>
  <c r="C15" i="42"/>
  <c r="B15" i="42"/>
  <c r="I10" i="42"/>
  <c r="G10" i="42"/>
  <c r="E10" i="42"/>
  <c r="D10" i="42"/>
  <c r="C10" i="42"/>
  <c r="B10" i="42"/>
  <c r="H25" i="42"/>
  <c r="G25" i="42"/>
  <c r="E25" i="42"/>
  <c r="D25" i="42"/>
  <c r="C25" i="42"/>
  <c r="B25" i="42"/>
  <c r="J20" i="13" l="1"/>
  <c r="I20" i="13"/>
  <c r="H20" i="13"/>
  <c r="G20" i="13"/>
  <c r="F20" i="13"/>
  <c r="E20" i="13"/>
  <c r="D20" i="13"/>
  <c r="C20" i="13"/>
  <c r="B20" i="13"/>
  <c r="J15" i="13"/>
  <c r="I15" i="13"/>
  <c r="H15" i="13"/>
  <c r="F15" i="13"/>
  <c r="E15" i="13"/>
  <c r="D15" i="13"/>
  <c r="C15" i="13"/>
  <c r="B15" i="13"/>
  <c r="J10" i="13"/>
  <c r="I10" i="13"/>
  <c r="H10" i="13"/>
  <c r="G10" i="13"/>
  <c r="F10" i="13"/>
  <c r="E10" i="13"/>
  <c r="D10" i="13"/>
  <c r="C10" i="13"/>
  <c r="B10" i="13"/>
  <c r="J25" i="13"/>
  <c r="I25" i="13"/>
  <c r="H25" i="13"/>
  <c r="G25" i="13"/>
  <c r="F25" i="13"/>
  <c r="E25" i="13"/>
  <c r="D25" i="13"/>
  <c r="C25" i="13"/>
  <c r="B25" i="13"/>
  <c r="L20" i="26"/>
  <c r="K20" i="26"/>
  <c r="J20" i="26"/>
  <c r="G20" i="26"/>
  <c r="H20" i="26"/>
  <c r="F20" i="26"/>
  <c r="E20" i="26"/>
  <c r="C20" i="26"/>
  <c r="B20" i="26"/>
  <c r="K15" i="26"/>
  <c r="G15" i="26"/>
  <c r="H15" i="26"/>
  <c r="F15" i="26"/>
  <c r="E15" i="26"/>
  <c r="C15" i="26"/>
  <c r="B15" i="26"/>
  <c r="K10" i="26"/>
  <c r="G10" i="26"/>
  <c r="H10" i="26"/>
  <c r="F10" i="26"/>
  <c r="E10" i="26"/>
  <c r="C10" i="26"/>
  <c r="B10" i="26"/>
  <c r="G25" i="26"/>
  <c r="H25" i="26"/>
  <c r="F25" i="26"/>
  <c r="E25" i="26"/>
  <c r="C25" i="26"/>
  <c r="B25" i="26"/>
  <c r="J15" i="45"/>
  <c r="E15" i="45"/>
  <c r="D15" i="45"/>
  <c r="L15" i="45"/>
  <c r="K15" i="45"/>
  <c r="C15" i="45"/>
  <c r="B15" i="45"/>
  <c r="J10" i="45"/>
  <c r="E10" i="45"/>
  <c r="D10" i="45"/>
  <c r="K10" i="45"/>
  <c r="C10" i="45"/>
  <c r="B10" i="45"/>
  <c r="J20" i="45"/>
  <c r="E20" i="45"/>
  <c r="D20" i="45"/>
  <c r="C20" i="45"/>
  <c r="B20" i="45"/>
  <c r="G15" i="40"/>
  <c r="F15" i="40"/>
  <c r="E15" i="40"/>
  <c r="C15" i="40"/>
  <c r="B15" i="40"/>
  <c r="I10" i="40"/>
  <c r="H10" i="40"/>
  <c r="G10" i="40"/>
  <c r="E10" i="40"/>
  <c r="C10" i="40"/>
  <c r="B10" i="40"/>
  <c r="I20" i="40" l="1"/>
  <c r="E20" i="40"/>
  <c r="C20" i="40"/>
  <c r="B20" i="40"/>
  <c r="J15" i="46" l="1"/>
  <c r="K10" i="46"/>
  <c r="J10" i="46"/>
  <c r="H15" i="46"/>
  <c r="F15" i="46"/>
  <c r="D15" i="46"/>
  <c r="C15" i="46"/>
  <c r="B15" i="46"/>
  <c r="D10" i="46"/>
  <c r="C10" i="46"/>
  <c r="B10" i="46"/>
  <c r="D20" i="46"/>
  <c r="C20" i="46"/>
  <c r="B20" i="46"/>
  <c r="P41" i="38"/>
  <c r="O41" i="38"/>
  <c r="N41" i="38"/>
  <c r="M41" i="38"/>
  <c r="L41" i="38"/>
  <c r="K41" i="38"/>
  <c r="J41" i="38"/>
  <c r="I41" i="38"/>
  <c r="H41" i="38"/>
  <c r="G41" i="38"/>
  <c r="F41" i="38"/>
  <c r="E41" i="38"/>
  <c r="D41" i="38"/>
  <c r="C41" i="38"/>
  <c r="Q25" i="38"/>
  <c r="Q10" i="38"/>
  <c r="I20" i="6"/>
  <c r="E20" i="6"/>
  <c r="C20" i="6"/>
  <c r="K20" i="6"/>
  <c r="J19" i="6"/>
  <c r="H19" i="6"/>
  <c r="F19" i="6"/>
  <c r="L19" i="6"/>
  <c r="J18" i="6"/>
  <c r="H18" i="6"/>
  <c r="F18" i="6"/>
  <c r="L18" i="6"/>
  <c r="J17" i="6"/>
  <c r="H17" i="6"/>
  <c r="F17" i="6"/>
  <c r="L17" i="6"/>
  <c r="J16" i="6"/>
  <c r="H16" i="6"/>
  <c r="F16" i="6"/>
  <c r="L16" i="6"/>
  <c r="J15" i="6"/>
  <c r="H15" i="6"/>
  <c r="F15" i="6"/>
  <c r="L15" i="6"/>
  <c r="J14" i="6"/>
  <c r="H14" i="6"/>
  <c r="F14" i="6"/>
  <c r="L14" i="6"/>
  <c r="J13" i="6"/>
  <c r="H13" i="6"/>
  <c r="F13" i="6"/>
  <c r="L13" i="6"/>
  <c r="J12" i="6"/>
  <c r="H12" i="6"/>
  <c r="F12" i="6"/>
  <c r="L12" i="6"/>
  <c r="J11" i="6"/>
  <c r="H11" i="6"/>
  <c r="F11" i="6"/>
  <c r="L11" i="6"/>
  <c r="J10" i="6"/>
  <c r="H10" i="6"/>
  <c r="F10" i="6"/>
  <c r="L10" i="6"/>
  <c r="J9" i="6"/>
  <c r="H9" i="6"/>
  <c r="F9" i="6"/>
  <c r="L9" i="6"/>
  <c r="J8" i="6"/>
  <c r="H8" i="6"/>
  <c r="F8" i="6"/>
  <c r="L8" i="6"/>
  <c r="J7" i="6"/>
  <c r="H7" i="6"/>
  <c r="F7" i="6"/>
  <c r="L7" i="6"/>
  <c r="J6" i="6"/>
  <c r="H6" i="6"/>
  <c r="F6" i="6"/>
  <c r="L6" i="6"/>
  <c r="I20" i="5"/>
  <c r="E20" i="5"/>
  <c r="C20" i="5"/>
  <c r="K20" i="5"/>
  <c r="J19" i="5"/>
  <c r="H19" i="5"/>
  <c r="F19" i="5"/>
  <c r="L19" i="5"/>
  <c r="J18" i="5"/>
  <c r="H18" i="5"/>
  <c r="F18" i="5"/>
  <c r="L18" i="5"/>
  <c r="J17" i="5"/>
  <c r="H17" i="5"/>
  <c r="F17" i="5"/>
  <c r="L17" i="5"/>
  <c r="J16" i="5"/>
  <c r="H16" i="5"/>
  <c r="F16" i="5"/>
  <c r="L16" i="5"/>
  <c r="J15" i="5"/>
  <c r="H15" i="5"/>
  <c r="F15" i="5"/>
  <c r="L15" i="5"/>
  <c r="J14" i="5"/>
  <c r="H14" i="5"/>
  <c r="F14" i="5"/>
  <c r="L14" i="5"/>
  <c r="J13" i="5"/>
  <c r="H13" i="5"/>
  <c r="F13" i="5"/>
  <c r="L13" i="5"/>
  <c r="J12" i="5"/>
  <c r="H12" i="5"/>
  <c r="F12" i="5"/>
  <c r="L12" i="5"/>
  <c r="J11" i="5"/>
  <c r="H11" i="5"/>
  <c r="F11" i="5"/>
  <c r="L11" i="5"/>
  <c r="J10" i="5"/>
  <c r="H10" i="5"/>
  <c r="F10" i="5"/>
  <c r="L10" i="5"/>
  <c r="J9" i="5"/>
  <c r="H9" i="5"/>
  <c r="F9" i="5"/>
  <c r="L9" i="5"/>
  <c r="J8" i="5"/>
  <c r="H8" i="5"/>
  <c r="F8" i="5"/>
  <c r="L8" i="5"/>
  <c r="J7" i="5"/>
  <c r="H7" i="5"/>
  <c r="F7" i="5"/>
  <c r="L7" i="5"/>
  <c r="J6" i="5"/>
  <c r="H6" i="5"/>
  <c r="F6" i="5"/>
  <c r="L6" i="5"/>
  <c r="H16" i="4"/>
  <c r="I12" i="4" s="1"/>
  <c r="F16" i="4"/>
  <c r="G7" i="4" s="1"/>
  <c r="D16" i="4"/>
  <c r="E12" i="4" s="1"/>
  <c r="C15" i="4"/>
  <c r="K15" i="4"/>
  <c r="C14" i="4"/>
  <c r="K14" i="4"/>
  <c r="C13" i="4"/>
  <c r="K13" i="4"/>
  <c r="C12" i="4"/>
  <c r="K12" i="4"/>
  <c r="C11" i="4"/>
  <c r="K11" i="4"/>
  <c r="C10" i="4"/>
  <c r="K10" i="4"/>
  <c r="I9" i="4"/>
  <c r="C9" i="4"/>
  <c r="K9" i="4"/>
  <c r="C8" i="4"/>
  <c r="K8" i="4"/>
  <c r="C7" i="4"/>
  <c r="K7" i="4"/>
  <c r="C6" i="4"/>
  <c r="K6" i="4"/>
  <c r="F17" i="3"/>
  <c r="G17" i="3" s="1"/>
  <c r="E17" i="3"/>
  <c r="C17" i="3"/>
  <c r="I17" i="3" s="1"/>
  <c r="B17" i="3"/>
  <c r="H17" i="3" s="1"/>
  <c r="I15" i="3"/>
  <c r="H15" i="3"/>
  <c r="G15" i="3"/>
  <c r="D15" i="3"/>
  <c r="I14" i="3"/>
  <c r="H14" i="3"/>
  <c r="G14" i="3"/>
  <c r="D14" i="3"/>
  <c r="I13" i="3"/>
  <c r="H13" i="3"/>
  <c r="G13" i="3"/>
  <c r="D13" i="3"/>
  <c r="I12" i="3"/>
  <c r="H12" i="3"/>
  <c r="G12" i="3"/>
  <c r="D12" i="3"/>
  <c r="I11" i="3"/>
  <c r="H11" i="3"/>
  <c r="G11" i="3"/>
  <c r="D11" i="3"/>
  <c r="I10" i="3"/>
  <c r="H10" i="3"/>
  <c r="G10" i="3"/>
  <c r="D10" i="3"/>
  <c r="I9" i="3"/>
  <c r="H9" i="3"/>
  <c r="G9" i="3"/>
  <c r="D9" i="3"/>
  <c r="I8" i="3"/>
  <c r="H8" i="3"/>
  <c r="G8" i="3"/>
  <c r="D8" i="3"/>
  <c r="I7" i="3"/>
  <c r="H7" i="3"/>
  <c r="G7" i="3"/>
  <c r="D7" i="3"/>
  <c r="I16" i="3"/>
  <c r="H16" i="3"/>
  <c r="G16" i="3"/>
  <c r="D16" i="3"/>
  <c r="Q32" i="39"/>
  <c r="R28" i="39" s="1"/>
  <c r="Q31" i="39"/>
  <c r="Q30" i="39"/>
  <c r="Q29" i="39"/>
  <c r="Q27" i="39"/>
  <c r="Q26" i="39"/>
  <c r="Q25" i="39"/>
  <c r="Q24" i="39"/>
  <c r="Q23" i="39"/>
  <c r="Q22" i="39"/>
  <c r="Q21" i="39"/>
  <c r="Q20" i="39"/>
  <c r="Q19" i="39"/>
  <c r="Q18" i="39"/>
  <c r="Q17" i="39"/>
  <c r="Q16" i="39"/>
  <c r="Q15" i="39"/>
  <c r="Q14" i="39"/>
  <c r="Q13" i="39"/>
  <c r="Q12" i="39"/>
  <c r="Q11" i="39"/>
  <c r="Q10" i="39"/>
  <c r="Q9" i="39"/>
  <c r="Q8" i="39"/>
  <c r="Q7" i="39"/>
  <c r="Q6" i="39"/>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I7" i="4" l="1"/>
  <c r="G8" i="4"/>
  <c r="I8" i="4"/>
  <c r="G13" i="4"/>
  <c r="I13" i="4"/>
  <c r="E10" i="4"/>
  <c r="E15" i="4"/>
  <c r="G10" i="4"/>
  <c r="G15" i="4"/>
  <c r="I10" i="4"/>
  <c r="E13" i="4"/>
  <c r="I15" i="4"/>
  <c r="E6" i="4"/>
  <c r="E11" i="4"/>
  <c r="G6" i="4"/>
  <c r="G11" i="4"/>
  <c r="I6" i="4"/>
  <c r="E9" i="4"/>
  <c r="I11" i="4"/>
  <c r="E14" i="4"/>
  <c r="G9" i="4"/>
  <c r="G14" i="4"/>
  <c r="I14" i="4"/>
  <c r="E7" i="4"/>
  <c r="G12" i="4"/>
  <c r="R11" i="39"/>
  <c r="R6" i="39"/>
  <c r="R17" i="39"/>
  <c r="R14" i="39"/>
  <c r="R15" i="39"/>
  <c r="R26" i="39"/>
  <c r="R16" i="39"/>
  <c r="R27" i="39"/>
  <c r="R7" i="39"/>
  <c r="R18" i="39"/>
  <c r="R8" i="39"/>
  <c r="R19" i="39"/>
  <c r="R29" i="39"/>
  <c r="R9" i="39"/>
  <c r="R20" i="39"/>
  <c r="R30" i="39"/>
  <c r="R10" i="39"/>
  <c r="R21" i="39"/>
  <c r="R31" i="39"/>
  <c r="R12" i="39"/>
  <c r="R23" i="39"/>
  <c r="R22" i="39"/>
  <c r="R24" i="39"/>
  <c r="R13" i="39"/>
  <c r="R25" i="39"/>
  <c r="R31" i="1"/>
  <c r="R27" i="1"/>
  <c r="R8" i="1"/>
  <c r="R26" i="1"/>
  <c r="R33" i="1"/>
  <c r="R12" i="1"/>
  <c r="R17" i="1"/>
  <c r="R15" i="1"/>
  <c r="R24" i="1"/>
  <c r="R13" i="1"/>
  <c r="R22" i="1"/>
  <c r="R16" i="1"/>
  <c r="R25" i="1"/>
  <c r="R32" i="1"/>
  <c r="R18" i="1"/>
  <c r="R29" i="1"/>
  <c r="R34" i="1"/>
  <c r="R9" i="1"/>
  <c r="R10" i="1"/>
  <c r="R19" i="1"/>
  <c r="R28" i="1"/>
  <c r="R11" i="1"/>
  <c r="R20" i="1"/>
  <c r="R30" i="1"/>
  <c r="R21" i="1"/>
  <c r="R14" i="1"/>
  <c r="R23" i="1"/>
  <c r="E8" i="4"/>
  <c r="D17" i="3"/>
  <c r="C31" i="35"/>
  <c r="D31" i="35"/>
  <c r="E31" i="35"/>
  <c r="F31" i="35"/>
  <c r="M31" i="35"/>
  <c r="C16" i="34"/>
  <c r="D16" i="34"/>
  <c r="E16" i="34"/>
  <c r="F16" i="34"/>
  <c r="G16" i="34"/>
  <c r="H16" i="34"/>
  <c r="I16" i="34"/>
  <c r="J16" i="34"/>
  <c r="L16" i="34"/>
  <c r="M31" i="32"/>
  <c r="C31" i="32"/>
  <c r="D31" i="32"/>
  <c r="E31" i="32"/>
  <c r="F31" i="32"/>
  <c r="G31" i="32"/>
  <c r="H31" i="32"/>
  <c r="I31" i="32"/>
  <c r="J31" i="32"/>
  <c r="L31" i="32"/>
  <c r="C32" i="31"/>
  <c r="D32" i="31"/>
  <c r="E32" i="31"/>
  <c r="F32" i="31"/>
  <c r="M32" i="31"/>
  <c r="G31" i="30"/>
  <c r="H31" i="30"/>
  <c r="I31" i="30"/>
  <c r="J31" i="30"/>
  <c r="L31" i="30"/>
  <c r="C31" i="30"/>
  <c r="D31" i="30"/>
  <c r="E31" i="30"/>
  <c r="F31" i="30"/>
  <c r="M31" i="30"/>
  <c r="C31" i="29"/>
  <c r="D31" i="29"/>
  <c r="E31" i="29"/>
  <c r="F31" i="29"/>
  <c r="M25" i="28"/>
  <c r="N25" i="28" s="1"/>
  <c r="C25" i="28"/>
  <c r="D25" i="28"/>
  <c r="E25" i="28"/>
  <c r="F25" i="28"/>
  <c r="G25" i="28"/>
  <c r="H25" i="28"/>
  <c r="I25" i="28"/>
  <c r="J25" i="28"/>
  <c r="L25" i="28"/>
  <c r="F30" i="27"/>
  <c r="C30" i="27"/>
  <c r="D30" i="27"/>
  <c r="E30" i="27"/>
  <c r="J57" i="25" l="1"/>
  <c r="C57" i="25"/>
  <c r="D57" i="25"/>
  <c r="E57" i="25"/>
  <c r="F57" i="25"/>
  <c r="C33" i="24"/>
  <c r="D33" i="24"/>
  <c r="E33" i="24"/>
  <c r="F33" i="24"/>
  <c r="M33" i="24"/>
  <c r="N33" i="24" s="1"/>
  <c r="G24" i="23"/>
  <c r="H24" i="23"/>
  <c r="I24" i="23"/>
  <c r="J24" i="23"/>
  <c r="L24" i="23"/>
  <c r="C24" i="23"/>
  <c r="D24" i="23"/>
  <c r="E24" i="23"/>
  <c r="F24" i="23"/>
  <c r="M24" i="23"/>
  <c r="N24" i="23" s="1"/>
  <c r="C34" i="22"/>
  <c r="D34" i="22"/>
  <c r="E34" i="22"/>
  <c r="F34" i="22"/>
  <c r="I31" i="35" l="1"/>
  <c r="L31" i="29"/>
  <c r="L34" i="9" l="1"/>
  <c r="C17" i="20"/>
  <c r="M17" i="20" l="1"/>
  <c r="N17" i="20" s="1"/>
  <c r="J17" i="20"/>
  <c r="L17" i="20"/>
  <c r="M14" i="21"/>
  <c r="N14" i="21" s="1"/>
  <c r="C14" i="21"/>
  <c r="D14" i="21"/>
  <c r="E14" i="21"/>
  <c r="F14" i="21"/>
  <c r="H14" i="21"/>
  <c r="I14" i="21"/>
  <c r="J14" i="21"/>
  <c r="L14" i="21"/>
  <c r="G14" i="21"/>
  <c r="D17" i="20"/>
  <c r="E17" i="20"/>
  <c r="F17" i="20"/>
  <c r="M15" i="19"/>
  <c r="C15" i="19"/>
  <c r="D15" i="19"/>
  <c r="E15" i="19"/>
  <c r="F15" i="19"/>
  <c r="G15" i="19"/>
  <c r="H15" i="19"/>
  <c r="I15" i="19"/>
  <c r="J15" i="19"/>
  <c r="L15" i="19"/>
  <c r="I26" i="18"/>
  <c r="M26" i="18"/>
  <c r="N26" i="18" s="1"/>
  <c r="C26" i="18"/>
  <c r="D26" i="18"/>
  <c r="E26" i="18"/>
  <c r="F26" i="18"/>
  <c r="G26" i="18"/>
  <c r="H26" i="18"/>
  <c r="J26" i="18"/>
  <c r="L26" i="18"/>
  <c r="C30" i="17"/>
  <c r="D30" i="17"/>
  <c r="E30" i="17"/>
  <c r="F30" i="17"/>
  <c r="G30" i="17"/>
  <c r="H30" i="17"/>
  <c r="I30" i="17"/>
  <c r="J30" i="17"/>
  <c r="L30" i="17"/>
  <c r="F25" i="15"/>
  <c r="C33" i="16"/>
  <c r="D33" i="16"/>
  <c r="E33" i="16"/>
  <c r="F33" i="16"/>
  <c r="L25" i="15"/>
  <c r="C25" i="15"/>
  <c r="D25" i="15"/>
  <c r="E25" i="15"/>
  <c r="C31" i="14"/>
  <c r="D31" i="14"/>
  <c r="E31" i="14"/>
  <c r="F31" i="14"/>
  <c r="G49" i="12" l="1"/>
  <c r="M49" i="12"/>
  <c r="N49" i="12" s="1"/>
  <c r="C49" i="12"/>
  <c r="D49" i="12"/>
  <c r="E49" i="12"/>
  <c r="F49" i="12"/>
  <c r="M31" i="11"/>
  <c r="C31" i="11"/>
  <c r="D31" i="11"/>
  <c r="E31" i="11"/>
  <c r="F31" i="11"/>
  <c r="M24" i="10"/>
  <c r="N24" i="10" s="1"/>
  <c r="C24" i="10"/>
  <c r="D24" i="10"/>
  <c r="E24" i="10"/>
  <c r="F24" i="10"/>
  <c r="G24" i="10"/>
  <c r="C34" i="9"/>
  <c r="D34" i="9"/>
  <c r="E34" i="9"/>
  <c r="F34" i="9"/>
  <c r="C30" i="8"/>
  <c r="D30" i="8"/>
  <c r="E30" i="8"/>
  <c r="F30" i="8"/>
  <c r="G30" i="8"/>
  <c r="H30" i="8"/>
  <c r="I30" i="8"/>
  <c r="J30" i="8"/>
  <c r="L30" i="8"/>
  <c r="H27" i="7"/>
  <c r="G34" i="9"/>
  <c r="G31" i="11"/>
  <c r="G31" i="14"/>
  <c r="G25" i="15"/>
  <c r="G33" i="16"/>
  <c r="G17" i="20"/>
  <c r="G34" i="22"/>
  <c r="G33" i="24"/>
  <c r="G57" i="25"/>
  <c r="G30" i="27"/>
  <c r="G31" i="29"/>
  <c r="G32" i="31"/>
  <c r="G31" i="35"/>
  <c r="C27" i="7"/>
  <c r="D27" i="7"/>
  <c r="E27" i="7"/>
  <c r="F27" i="7"/>
  <c r="G27" i="7"/>
  <c r="L31" i="35"/>
  <c r="L32" i="31"/>
  <c r="L30" i="27"/>
  <c r="L57" i="25"/>
  <c r="L33" i="24"/>
  <c r="L34" i="22"/>
  <c r="L31" i="14"/>
  <c r="L49" i="12"/>
  <c r="L31" i="11"/>
  <c r="L24" i="10"/>
  <c r="C37" i="1"/>
  <c r="D37" i="1"/>
  <c r="M57" i="25"/>
  <c r="N57" i="25" s="1"/>
  <c r="H57" i="25"/>
  <c r="I57" i="25"/>
  <c r="H17" i="20"/>
  <c r="I17" i="20"/>
  <c r="J33" i="16"/>
  <c r="J31" i="14"/>
  <c r="I31" i="11"/>
  <c r="J31" i="11"/>
  <c r="J34" i="9"/>
  <c r="H34" i="9"/>
  <c r="I34" i="9"/>
  <c r="J49" i="12"/>
  <c r="E37" i="1"/>
  <c r="H31" i="35"/>
  <c r="J31" i="35"/>
  <c r="I32" i="31"/>
  <c r="I31" i="14"/>
  <c r="I49" i="12"/>
  <c r="I27" i="7"/>
  <c r="H33" i="24"/>
  <c r="J25" i="15"/>
  <c r="M25" i="15"/>
  <c r="H25" i="15"/>
  <c r="I25" i="15"/>
  <c r="H31" i="14"/>
  <c r="H49" i="12"/>
  <c r="J32" i="31"/>
  <c r="H32" i="31"/>
  <c r="H31" i="29"/>
  <c r="J31" i="29"/>
  <c r="I31" i="29"/>
  <c r="J30" i="27"/>
  <c r="I30" i="27"/>
  <c r="H30" i="27"/>
  <c r="J33" i="24"/>
  <c r="I33" i="24"/>
  <c r="J34" i="22"/>
  <c r="I34" i="22"/>
  <c r="H34" i="22"/>
  <c r="I33" i="16"/>
  <c r="H33" i="16"/>
  <c r="H31" i="11"/>
  <c r="J24" i="10"/>
  <c r="I24" i="10"/>
  <c r="H24" i="10"/>
  <c r="L27" i="7"/>
  <c r="J27" i="7"/>
  <c r="M31" i="29"/>
  <c r="N31" i="29" s="1"/>
  <c r="M30" i="27"/>
  <c r="N30" i="27" s="1"/>
  <c r="M34" i="22"/>
  <c r="N34" i="22" s="1"/>
  <c r="C34" i="39"/>
  <c r="D34" i="39"/>
  <c r="E34" i="39"/>
  <c r="F34" i="39"/>
  <c r="G34" i="39"/>
  <c r="H34" i="39"/>
  <c r="I34" i="39"/>
  <c r="J34" i="39"/>
  <c r="K34" i="39"/>
  <c r="L34" i="39"/>
  <c r="M34" i="39"/>
  <c r="N34" i="39"/>
  <c r="O34" i="39"/>
  <c r="P34" i="39"/>
  <c r="F37" i="1"/>
  <c r="G37" i="1"/>
  <c r="H37" i="1"/>
  <c r="I37" i="1"/>
  <c r="J37" i="1"/>
  <c r="K37" i="1"/>
  <c r="L37" i="1"/>
  <c r="M37" i="1"/>
  <c r="N37" i="1"/>
  <c r="O37" i="1"/>
  <c r="P37" i="1"/>
  <c r="N27" i="7" l="1"/>
  <c r="N31" i="35"/>
  <c r="N32" i="31"/>
  <c r="N30" i="17"/>
  <c r="N15" i="19"/>
  <c r="N25" i="15"/>
  <c r="N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吉村</author>
  </authors>
  <commentList>
    <comment ref="B36" authorId="0" shapeId="0" xr:uid="{00000000-0006-0000-0000-000001000000}">
      <text>
        <r>
          <rPr>
            <b/>
            <sz val="9"/>
            <color rgb="FF000000"/>
            <rFont val="ＭＳ Ｐゴシック"/>
            <family val="2"/>
            <charset val="128"/>
          </rPr>
          <t>吉村</t>
        </r>
        <r>
          <rPr>
            <b/>
            <sz val="9"/>
            <color rgb="FF000000"/>
            <rFont val="ＭＳ Ｐゴシック"/>
            <family val="2"/>
            <charset val="128"/>
          </rPr>
          <t>:</t>
        </r>
        <r>
          <rPr>
            <sz val="9"/>
            <color rgb="FF000000"/>
            <rFont val="ＭＳ Ｐゴシック"/>
            <family val="2"/>
            <charset val="128"/>
          </rPr>
          <t xml:space="preserve">
</t>
        </r>
        <r>
          <rPr>
            <sz val="9"/>
            <color rgb="FF000000"/>
            <rFont val="ＭＳ Ｐゴシック"/>
            <family val="2"/>
            <charset val="128"/>
          </rPr>
          <t>吉村</t>
        </r>
        <r>
          <rPr>
            <sz val="9"/>
            <color rgb="FF000000"/>
            <rFont val="ＭＳ Ｐゴシック"/>
            <family val="2"/>
            <charset val="128"/>
          </rPr>
          <t xml:space="preserve">:
</t>
        </r>
        <r>
          <rPr>
            <sz val="9"/>
            <color rgb="FF000000"/>
            <rFont val="ＭＳ Ｐゴシック"/>
            <family val="2"/>
            <charset val="128"/>
          </rPr>
          <t>印刷時にはこの行を削除するか「非表示」にして下さい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吉村</author>
  </authors>
  <commentList>
    <comment ref="B33" authorId="0" shapeId="0" xr:uid="{00000000-0006-0000-0100-000001000000}">
      <text>
        <r>
          <rPr>
            <b/>
            <sz val="9"/>
            <color indexed="81"/>
            <rFont val="ＭＳ Ｐゴシック"/>
            <family val="3"/>
            <charset val="128"/>
          </rPr>
          <t>吉村:</t>
        </r>
        <r>
          <rPr>
            <sz val="9"/>
            <color indexed="81"/>
            <rFont val="ＭＳ Ｐゴシック"/>
            <family val="3"/>
            <charset val="128"/>
          </rPr>
          <t xml:space="preserve">
印刷時にはこの行全体を削除するか「非表示」にして下さい</t>
        </r>
      </text>
    </comment>
    <comment ref="B34" authorId="0" shapeId="0" xr:uid="{00000000-0006-0000-0100-000002000000}">
      <text>
        <r>
          <rPr>
            <b/>
            <sz val="9"/>
            <color indexed="81"/>
            <rFont val="ＭＳ Ｐゴシック"/>
            <family val="3"/>
            <charset val="128"/>
          </rPr>
          <t>吉村:</t>
        </r>
        <r>
          <rPr>
            <sz val="9"/>
            <color indexed="81"/>
            <rFont val="ＭＳ Ｐゴシック"/>
            <family val="3"/>
            <charset val="128"/>
          </rPr>
          <t xml:space="preserve">
印刷時にはこの行全体を削除するか「非表示」にして下さい</t>
        </r>
      </text>
    </comment>
  </commentList>
</comments>
</file>

<file path=xl/sharedStrings.xml><?xml version="1.0" encoding="utf-8"?>
<sst xmlns="http://schemas.openxmlformats.org/spreadsheetml/2006/main" count="3159" uniqueCount="894">
  <si>
    <t>Manufactured Products</t>
    <phoneticPr fontId="2"/>
  </si>
  <si>
    <t>USA</t>
    <phoneticPr fontId="2"/>
  </si>
  <si>
    <t>Special Commodities (Re-Import Goods etc)</t>
    <phoneticPr fontId="2"/>
  </si>
  <si>
    <t>Total</t>
    <phoneticPr fontId="2"/>
  </si>
  <si>
    <t>Items</t>
    <phoneticPr fontId="2"/>
  </si>
  <si>
    <t>フィジー</t>
    <phoneticPr fontId="2"/>
  </si>
  <si>
    <t>キリバス</t>
    <phoneticPr fontId="2"/>
  </si>
  <si>
    <t>ナウル</t>
    <phoneticPr fontId="2"/>
  </si>
  <si>
    <t>ニウエ</t>
    <phoneticPr fontId="2"/>
  </si>
  <si>
    <t>パラオ</t>
    <phoneticPr fontId="2"/>
  </si>
  <si>
    <t>サモア</t>
    <phoneticPr fontId="2"/>
  </si>
  <si>
    <t>トンガ</t>
    <phoneticPr fontId="2"/>
  </si>
  <si>
    <t>ツバル</t>
    <phoneticPr fontId="2"/>
  </si>
  <si>
    <t>バヌアツ</t>
    <phoneticPr fontId="2"/>
  </si>
  <si>
    <t>*主に貨物船、客船</t>
    <rPh sb="1" eb="2">
      <t>オモ</t>
    </rPh>
    <rPh sb="3" eb="6">
      <t>カモツセン</t>
    </rPh>
    <rPh sb="7" eb="9">
      <t>キャクセン</t>
    </rPh>
    <phoneticPr fontId="2"/>
  </si>
  <si>
    <t>(Share シェア)</t>
    <phoneticPr fontId="2"/>
  </si>
  <si>
    <t>金額</t>
    <rPh sb="0" eb="2">
      <t>キンガク</t>
    </rPh>
    <phoneticPr fontId="2"/>
  </si>
  <si>
    <t>全体に占める割合（％）</t>
    <rPh sb="0" eb="2">
      <t>ゼンタイ</t>
    </rPh>
    <rPh sb="3" eb="4">
      <t>シ</t>
    </rPh>
    <rPh sb="6" eb="8">
      <t>ワリアイ</t>
    </rPh>
    <phoneticPr fontId="2"/>
  </si>
  <si>
    <t>Share by Items (%)</t>
    <phoneticPr fontId="2"/>
  </si>
  <si>
    <t>合計　Total</t>
    <rPh sb="0" eb="2">
      <t>ゴウケイ</t>
    </rPh>
    <phoneticPr fontId="2"/>
  </si>
  <si>
    <t>Total</t>
    <phoneticPr fontId="2"/>
  </si>
  <si>
    <t>IM　輸入額</t>
    <rPh sb="3" eb="5">
      <t>ユニュウ</t>
    </rPh>
    <rPh sb="5" eb="6">
      <t>ガク</t>
    </rPh>
    <phoneticPr fontId="2"/>
  </si>
  <si>
    <t>Items</t>
    <phoneticPr fontId="2"/>
  </si>
  <si>
    <t>Total</t>
    <phoneticPr fontId="2"/>
  </si>
  <si>
    <t>非金属鉱物製品</t>
    <rPh sb="0" eb="1">
      <t>ヒ</t>
    </rPh>
    <rPh sb="1" eb="3">
      <t>キンゾク</t>
    </rPh>
    <rPh sb="3" eb="5">
      <t>コウブツ</t>
    </rPh>
    <rPh sb="5" eb="7">
      <t>セイヒン</t>
    </rPh>
    <phoneticPr fontId="2"/>
  </si>
  <si>
    <t>インドネシア</t>
    <phoneticPr fontId="2"/>
  </si>
  <si>
    <t>台湾</t>
    <rPh sb="0" eb="2">
      <t>タイワン</t>
    </rPh>
    <phoneticPr fontId="2"/>
  </si>
  <si>
    <t>KG</t>
    <phoneticPr fontId="2"/>
  </si>
  <si>
    <t>順位（Ranking）</t>
    <rPh sb="0" eb="2">
      <t>ジュンイ</t>
    </rPh>
    <phoneticPr fontId="2"/>
  </si>
  <si>
    <t>世界</t>
    <rPh sb="0" eb="2">
      <t>セカイ</t>
    </rPh>
    <phoneticPr fontId="2"/>
  </si>
  <si>
    <t>Indonesia</t>
    <phoneticPr fontId="2"/>
  </si>
  <si>
    <t xml:space="preserve">インドネシア
</t>
    <phoneticPr fontId="2"/>
  </si>
  <si>
    <t>パプアニューギニア</t>
    <phoneticPr fontId="2"/>
  </si>
  <si>
    <t>World</t>
    <phoneticPr fontId="2"/>
  </si>
  <si>
    <t>Palau</t>
    <phoneticPr fontId="2"/>
  </si>
  <si>
    <t>PNG</t>
    <phoneticPr fontId="2"/>
  </si>
  <si>
    <t>Fiji</t>
    <phoneticPr fontId="2"/>
  </si>
  <si>
    <t xml:space="preserve"> 仏領ポリネシア</t>
  </si>
  <si>
    <t>French Polynesia</t>
  </si>
  <si>
    <t>ニュージーランド</t>
    <phoneticPr fontId="2"/>
  </si>
  <si>
    <t>メキシコ</t>
    <phoneticPr fontId="2"/>
  </si>
  <si>
    <t>Mexico</t>
    <phoneticPr fontId="2"/>
  </si>
  <si>
    <t>Tonga</t>
    <phoneticPr fontId="2"/>
  </si>
  <si>
    <t>米国</t>
    <rPh sb="0" eb="2">
      <t>ベイコク</t>
    </rPh>
    <phoneticPr fontId="2"/>
  </si>
  <si>
    <t>ニューカレドニア（仏）</t>
    <rPh sb="9" eb="10">
      <t>フツ</t>
    </rPh>
    <phoneticPr fontId="2"/>
  </si>
  <si>
    <t>ブラジル</t>
    <phoneticPr fontId="2"/>
  </si>
  <si>
    <t>なし
None</t>
    <phoneticPr fontId="2"/>
  </si>
  <si>
    <t>インドネシア</t>
    <phoneticPr fontId="2"/>
  </si>
  <si>
    <t>マーシャル諸島</t>
    <rPh sb="5" eb="7">
      <t>ショトウ</t>
    </rPh>
    <phoneticPr fontId="2"/>
  </si>
  <si>
    <t>Indonesia</t>
    <phoneticPr fontId="2"/>
  </si>
  <si>
    <t>合算合計</t>
    <rPh sb="0" eb="2">
      <t>ガッサン</t>
    </rPh>
    <rPh sb="2" eb="4">
      <t>ゴウケイ</t>
    </rPh>
    <phoneticPr fontId="2"/>
  </si>
  <si>
    <t>（注）マーシャル諸島の数値には、「便宜置籍船」のため輸出された船舶が大半を占めることに注意する。</t>
    <rPh sb="1" eb="2">
      <t>チュウ</t>
    </rPh>
    <rPh sb="8" eb="10">
      <t>ショトウ</t>
    </rPh>
    <rPh sb="11" eb="13">
      <t>スウチ</t>
    </rPh>
    <rPh sb="17" eb="19">
      <t>ベンギ</t>
    </rPh>
    <rPh sb="19" eb="20">
      <t>オ</t>
    </rPh>
    <rPh sb="20" eb="21">
      <t>セキ</t>
    </rPh>
    <rPh sb="21" eb="22">
      <t>フネ</t>
    </rPh>
    <rPh sb="26" eb="28">
      <t>ユシュツ</t>
    </rPh>
    <rPh sb="31" eb="33">
      <t>センパク</t>
    </rPh>
    <rPh sb="34" eb="36">
      <t>タイハン</t>
    </rPh>
    <rPh sb="37" eb="38">
      <t>シ</t>
    </rPh>
    <rPh sb="43" eb="45">
      <t>チュウイ</t>
    </rPh>
    <phoneticPr fontId="2"/>
  </si>
  <si>
    <t>マーシャル諸島への輸出が突出して多い理由としては「便宜置籍船」の輸出が挙げられる。「便宜置籍船」とは、税金対策や船員費コストの削減などの対策のため、便宜置籍船に対してさまざまな優遇税制を実施している国に便宜的に船籍を移すことである。</t>
    <rPh sb="5" eb="7">
      <t>ショトウ</t>
    </rPh>
    <rPh sb="9" eb="11">
      <t>ユシュツ</t>
    </rPh>
    <rPh sb="12" eb="14">
      <t>トッシュツ</t>
    </rPh>
    <rPh sb="16" eb="17">
      <t>オオ</t>
    </rPh>
    <rPh sb="18" eb="20">
      <t>リユウ</t>
    </rPh>
    <rPh sb="25" eb="27">
      <t>ベンギ</t>
    </rPh>
    <rPh sb="27" eb="28">
      <t>オ</t>
    </rPh>
    <rPh sb="28" eb="29">
      <t>セキ</t>
    </rPh>
    <rPh sb="29" eb="30">
      <t>セン</t>
    </rPh>
    <rPh sb="32" eb="34">
      <t>ユシュツ</t>
    </rPh>
    <rPh sb="35" eb="36">
      <t>ア</t>
    </rPh>
    <rPh sb="42" eb="44">
      <t>ベンギ</t>
    </rPh>
    <rPh sb="44" eb="45">
      <t>オ</t>
    </rPh>
    <rPh sb="45" eb="46">
      <t>セキ</t>
    </rPh>
    <rPh sb="46" eb="47">
      <t>フネ</t>
    </rPh>
    <rPh sb="68" eb="70">
      <t>タイサク</t>
    </rPh>
    <rPh sb="99" eb="100">
      <t>クニ</t>
    </rPh>
    <rPh sb="101" eb="104">
      <t>ベンギテキ</t>
    </rPh>
    <rPh sb="105" eb="107">
      <t>センセキ</t>
    </rPh>
    <rPh sb="108" eb="109">
      <t>ウツ</t>
    </rPh>
    <phoneticPr fontId="2"/>
  </si>
  <si>
    <t>「輸送機械」の輸出が最も多いが、主に中古車（建機含む）である。</t>
    <rPh sb="1" eb="3">
      <t>ユソウ</t>
    </rPh>
    <rPh sb="3" eb="5">
      <t>キカイ</t>
    </rPh>
    <rPh sb="7" eb="9">
      <t>ユシュツ</t>
    </rPh>
    <rPh sb="10" eb="11">
      <t>モット</t>
    </rPh>
    <rPh sb="12" eb="13">
      <t>オオ</t>
    </rPh>
    <rPh sb="16" eb="17">
      <t>オモ</t>
    </rPh>
    <rPh sb="18" eb="20">
      <t>チュウコ</t>
    </rPh>
    <rPh sb="20" eb="21">
      <t>シャ</t>
    </rPh>
    <rPh sb="22" eb="24">
      <t>ケンキ</t>
    </rPh>
    <rPh sb="24" eb="25">
      <t>フク</t>
    </rPh>
    <phoneticPr fontId="2"/>
  </si>
  <si>
    <t>【注】</t>
    <rPh sb="1" eb="2">
      <t>チュウ</t>
    </rPh>
    <phoneticPr fontId="2"/>
  </si>
  <si>
    <t>（単位 Unit:KG)</t>
    <rPh sb="1" eb="3">
      <t>タンイ</t>
    </rPh>
    <phoneticPr fontId="2"/>
  </si>
  <si>
    <t>Items</t>
    <phoneticPr fontId="2"/>
  </si>
  <si>
    <t>パプアニューギニア</t>
    <phoneticPr fontId="2"/>
  </si>
  <si>
    <t>（注）①当該データ（輸入実績）がない年度は空白で表示している。（When there is no import, indicated as blank.)</t>
    <rPh sb="1" eb="2">
      <t>チュウ</t>
    </rPh>
    <rPh sb="4" eb="6">
      <t>トウガイ</t>
    </rPh>
    <rPh sb="10" eb="12">
      <t>ユニュウ</t>
    </rPh>
    <rPh sb="12" eb="14">
      <t>ジッセキ</t>
    </rPh>
    <rPh sb="18" eb="20">
      <t>ネンド</t>
    </rPh>
    <rPh sb="21" eb="23">
      <t>クウハク</t>
    </rPh>
    <rPh sb="24" eb="26">
      <t>ヒョウジ</t>
    </rPh>
    <phoneticPr fontId="2"/>
  </si>
  <si>
    <t>キリバス</t>
  </si>
  <si>
    <t>Total　総額</t>
  </si>
  <si>
    <t>クック諸島</t>
    <rPh sb="3" eb="5">
      <t>ショトウ</t>
    </rPh>
    <phoneticPr fontId="2"/>
  </si>
  <si>
    <t>ミクロネシア連邦</t>
    <rPh sb="6" eb="8">
      <t>レンポウ</t>
    </rPh>
    <phoneticPr fontId="2"/>
  </si>
  <si>
    <t>フィジー</t>
    <phoneticPr fontId="2"/>
  </si>
  <si>
    <t>ナウル</t>
    <phoneticPr fontId="2"/>
  </si>
  <si>
    <t>ニウエ</t>
    <phoneticPr fontId="2"/>
  </si>
  <si>
    <t>パラオ</t>
    <phoneticPr fontId="2"/>
  </si>
  <si>
    <t>サモア</t>
    <phoneticPr fontId="2"/>
  </si>
  <si>
    <t>トンガ</t>
    <phoneticPr fontId="2"/>
  </si>
  <si>
    <t>ツバル</t>
    <phoneticPr fontId="2"/>
  </si>
  <si>
    <t>バヌアツ</t>
    <phoneticPr fontId="2"/>
  </si>
  <si>
    <t>合計</t>
    <rPh sb="0" eb="2">
      <t>ゴウケイ</t>
    </rPh>
    <phoneticPr fontId="2"/>
  </si>
  <si>
    <t>品目</t>
    <rPh sb="0" eb="2">
      <t>ヒンモク</t>
    </rPh>
    <phoneticPr fontId="2"/>
  </si>
  <si>
    <t>FSM</t>
    <phoneticPr fontId="2"/>
  </si>
  <si>
    <t>Fiji</t>
    <phoneticPr fontId="2"/>
  </si>
  <si>
    <t>Kiribati</t>
    <phoneticPr fontId="2"/>
  </si>
  <si>
    <t>Nauru</t>
    <phoneticPr fontId="2"/>
  </si>
  <si>
    <t>Niue</t>
    <phoneticPr fontId="2"/>
  </si>
  <si>
    <t>Palau</t>
    <phoneticPr fontId="2"/>
  </si>
  <si>
    <t>PNG</t>
    <phoneticPr fontId="2"/>
  </si>
  <si>
    <t>Samoa</t>
    <phoneticPr fontId="2"/>
  </si>
  <si>
    <t>Tonga</t>
    <phoneticPr fontId="2"/>
  </si>
  <si>
    <t>Tuvalu</t>
    <phoneticPr fontId="2"/>
  </si>
  <si>
    <t>Vanuatu</t>
    <phoneticPr fontId="2"/>
  </si>
  <si>
    <t>Total</t>
    <phoneticPr fontId="2"/>
  </si>
  <si>
    <t>魚介類</t>
    <rPh sb="0" eb="3">
      <t>ギョカイルイ</t>
    </rPh>
    <phoneticPr fontId="2"/>
  </si>
  <si>
    <t>その他の植物性原料</t>
    <rPh sb="2" eb="3">
      <t>タ</t>
    </rPh>
    <rPh sb="4" eb="7">
      <t>ショクブツセイ</t>
    </rPh>
    <rPh sb="7" eb="9">
      <t>ゲンリョウ</t>
    </rPh>
    <phoneticPr fontId="2"/>
  </si>
  <si>
    <t>鉱物性燃料</t>
    <rPh sb="0" eb="3">
      <t>コウブツセイ</t>
    </rPh>
    <rPh sb="3" eb="5">
      <t>ネンリョウ</t>
    </rPh>
    <phoneticPr fontId="2"/>
  </si>
  <si>
    <t>非金属鉱物製品</t>
    <rPh sb="0" eb="3">
      <t>ヒキンゾク</t>
    </rPh>
    <rPh sb="3" eb="5">
      <t>コウブツ</t>
    </rPh>
    <rPh sb="5" eb="7">
      <t>セイヒン</t>
    </rPh>
    <phoneticPr fontId="2"/>
  </si>
  <si>
    <t>雑製品</t>
    <rPh sb="0" eb="1">
      <t>ザツ</t>
    </rPh>
    <rPh sb="1" eb="3">
      <t>セイヒン</t>
    </rPh>
    <phoneticPr fontId="2"/>
  </si>
  <si>
    <t>Special Commodities (Re-Export Goods)</t>
    <phoneticPr fontId="2"/>
  </si>
  <si>
    <t>特殊取扱品</t>
    <rPh sb="0" eb="2">
      <t>トクシュ</t>
    </rPh>
    <rPh sb="2" eb="4">
      <t>トリアツカイ</t>
    </rPh>
    <rPh sb="4" eb="5">
      <t>ヒン</t>
    </rPh>
    <phoneticPr fontId="2"/>
  </si>
  <si>
    <t>Total</t>
    <phoneticPr fontId="2"/>
  </si>
  <si>
    <t>キリバス</t>
    <phoneticPr fontId="2"/>
  </si>
  <si>
    <t>FSM</t>
    <phoneticPr fontId="2"/>
  </si>
  <si>
    <t>Fiji</t>
    <phoneticPr fontId="2"/>
  </si>
  <si>
    <t>Nauru</t>
    <phoneticPr fontId="2"/>
  </si>
  <si>
    <t>Niue</t>
    <phoneticPr fontId="2"/>
  </si>
  <si>
    <t>Palau</t>
    <phoneticPr fontId="2"/>
  </si>
  <si>
    <t>PNG</t>
    <phoneticPr fontId="2"/>
  </si>
  <si>
    <t>Samoa</t>
    <phoneticPr fontId="2"/>
  </si>
  <si>
    <t>Tonga</t>
    <phoneticPr fontId="2"/>
  </si>
  <si>
    <t>Tuvalu</t>
    <phoneticPr fontId="2"/>
  </si>
  <si>
    <t>Vanuatu</t>
    <phoneticPr fontId="2"/>
  </si>
  <si>
    <t>(Source) the Balance of Payments Statistics (Ministry of Finance)</t>
    <phoneticPr fontId="2"/>
  </si>
  <si>
    <t>（出典）「国際収支状況」（財務省）</t>
    <rPh sb="1" eb="3">
      <t>シュッテン</t>
    </rPh>
    <rPh sb="5" eb="7">
      <t>コクサイ</t>
    </rPh>
    <rPh sb="7" eb="9">
      <t>シュウシ</t>
    </rPh>
    <rPh sb="9" eb="11">
      <t>ジョウキョウ</t>
    </rPh>
    <rPh sb="13" eb="16">
      <t>ザイムショウ</t>
    </rPh>
    <phoneticPr fontId="2"/>
  </si>
  <si>
    <t>木材、コルク</t>
    <rPh sb="0" eb="2">
      <t>モクザイ</t>
    </rPh>
    <phoneticPr fontId="2"/>
  </si>
  <si>
    <t>FSM</t>
    <phoneticPr fontId="2"/>
  </si>
  <si>
    <t>Kiribati</t>
    <phoneticPr fontId="2"/>
  </si>
  <si>
    <t>Nauru</t>
    <phoneticPr fontId="2"/>
  </si>
  <si>
    <t>Niue</t>
    <phoneticPr fontId="2"/>
  </si>
  <si>
    <t>PNG</t>
    <phoneticPr fontId="2"/>
  </si>
  <si>
    <t>Samoa</t>
    <phoneticPr fontId="2"/>
  </si>
  <si>
    <t>Special Commodities (Re-Export Goods)</t>
    <phoneticPr fontId="2"/>
  </si>
  <si>
    <t>Mineral Fuels</t>
    <phoneticPr fontId="2"/>
  </si>
  <si>
    <t>*主として、マーシャル諸島での船籍登録のためにのみ輸出されたタンカーおよび他の船舶</t>
    <rPh sb="11" eb="13">
      <t>ショトウ</t>
    </rPh>
    <rPh sb="15" eb="17">
      <t>センセキ</t>
    </rPh>
    <rPh sb="17" eb="19">
      <t>トウロク</t>
    </rPh>
    <rPh sb="25" eb="27">
      <t>ユシュツ</t>
    </rPh>
    <rPh sb="39" eb="41">
      <t>センパク</t>
    </rPh>
    <phoneticPr fontId="2"/>
  </si>
  <si>
    <t>Share by Items (%)</t>
    <phoneticPr fontId="2"/>
  </si>
  <si>
    <t>全体に占める
割合（％）</t>
    <rPh sb="0" eb="2">
      <t>ゼンタイ</t>
    </rPh>
    <rPh sb="3" eb="4">
      <t>シ</t>
    </rPh>
    <rPh sb="7" eb="9">
      <t>ワリアイ</t>
    </rPh>
    <phoneticPr fontId="2"/>
  </si>
  <si>
    <t>Items</t>
    <phoneticPr fontId="2"/>
  </si>
  <si>
    <t>Chemicals</t>
    <phoneticPr fontId="2"/>
  </si>
  <si>
    <t>Special Commodities (Re-Export Goods)</t>
    <phoneticPr fontId="2"/>
  </si>
  <si>
    <t>Items</t>
    <phoneticPr fontId="2"/>
  </si>
  <si>
    <t>Special Commodities (Re-Import Goods etc)</t>
    <phoneticPr fontId="2"/>
  </si>
  <si>
    <t>Total</t>
    <phoneticPr fontId="2"/>
  </si>
  <si>
    <t>* Mainly tankers and other vessels exported only for ship registration in the Marshall Islands</t>
    <phoneticPr fontId="2"/>
  </si>
  <si>
    <t>Miscellaneous Manufactured Articles</t>
    <phoneticPr fontId="2"/>
  </si>
  <si>
    <t>* Mainly cargo ships and passenger boats</t>
    <phoneticPr fontId="2"/>
  </si>
  <si>
    <t>(注）本統計は、「外国為替及び外国貿易法」に基づく、対外直接投資及び対内直接投資の届出書及び報告書をもとに作成したものです。なお、1億円相当額以下の対外直接投資については、当該報告の対象外であるため、本統計には反映されていません。
また、「国際収支統計」において、財務省の「海外投資直接統計」では、国別かつ業種別に係る直接投資の件数を、平成17年第1四半期（1月～3月期）分から公表しないことになり、これにより、投資金額のみの統計となります。</t>
    <rPh sb="1" eb="2">
      <t>チュウ</t>
    </rPh>
    <rPh sb="132" eb="135">
      <t>ザイムショウ</t>
    </rPh>
    <rPh sb="137" eb="139">
      <t>カイガイ</t>
    </rPh>
    <rPh sb="139" eb="141">
      <t>トウシ</t>
    </rPh>
    <rPh sb="141" eb="143">
      <t>チョクセツ</t>
    </rPh>
    <rPh sb="143" eb="145">
      <t>トウケイ</t>
    </rPh>
    <rPh sb="149" eb="150">
      <t>コク</t>
    </rPh>
    <rPh sb="164" eb="166">
      <t>ケンスウ</t>
    </rPh>
    <rPh sb="206" eb="208">
      <t>トウシ</t>
    </rPh>
    <rPh sb="208" eb="210">
      <t>キンガク</t>
    </rPh>
    <rPh sb="213" eb="215">
      <t>トウケイ</t>
    </rPh>
    <phoneticPr fontId="2"/>
  </si>
  <si>
    <t>World 全世界</t>
    <rPh sb="6" eb="7">
      <t>ゼン</t>
    </rPh>
    <rPh sb="7" eb="9">
      <t>セカイ</t>
    </rPh>
    <phoneticPr fontId="2"/>
  </si>
  <si>
    <t>World　全世界</t>
    <rPh sb="6" eb="7">
      <t>ゼン</t>
    </rPh>
    <rPh sb="7" eb="9">
      <t>セカイ</t>
    </rPh>
    <phoneticPr fontId="2"/>
  </si>
  <si>
    <t>(Share シェア）</t>
    <phoneticPr fontId="2"/>
  </si>
  <si>
    <t>(Note)These statistics were compiled based on figures notified and reported under the Foreign Exchange and Foreign Trade Law. It should be noted, that foreign direct investment below the minimum reporting threshold (i.e., 100 million yen or its equivalent) is not reflected in the statistics.
Starting from the first quarter of CY 2005 (i.e., January-March 2005), figures on foreign direct investment by region and industry are included in the Balance of Payments Statistics. After the FDI statistics for FY2004,number of cases will be discontinued and reflects only value.</t>
    <phoneticPr fontId="2"/>
  </si>
  <si>
    <t>Value</t>
    <phoneticPr fontId="2"/>
  </si>
  <si>
    <t>石油、同製品</t>
    <rPh sb="0" eb="2">
      <t>セキユ</t>
    </rPh>
    <rPh sb="3" eb="6">
      <t>ドウセイヒン</t>
    </rPh>
    <phoneticPr fontId="2"/>
  </si>
  <si>
    <t>総額</t>
    <rPh sb="0" eb="2">
      <t>ソウガク</t>
    </rPh>
    <phoneticPr fontId="2"/>
  </si>
  <si>
    <t>Balance　収支</t>
    <rPh sb="8" eb="10">
      <t>シュウシ</t>
    </rPh>
    <phoneticPr fontId="2"/>
  </si>
  <si>
    <t>Total　総額</t>
    <rPh sb="6" eb="8">
      <t>ソウガク</t>
    </rPh>
    <phoneticPr fontId="2"/>
  </si>
  <si>
    <t>Items （品目）</t>
    <rPh sb="7" eb="9">
      <t>ヒンモク</t>
    </rPh>
    <phoneticPr fontId="2"/>
  </si>
  <si>
    <t>Total　（合計）</t>
    <rPh sb="7" eb="9">
      <t>ゴウケイ</t>
    </rPh>
    <phoneticPr fontId="2"/>
  </si>
  <si>
    <t>EX　輸出額</t>
    <rPh sb="3" eb="5">
      <t>ユシュツ</t>
    </rPh>
    <rPh sb="5" eb="6">
      <t>ガク</t>
    </rPh>
    <phoneticPr fontId="2"/>
  </si>
  <si>
    <t>Rank　順位</t>
    <rPh sb="5" eb="7">
      <t>ジュンイ</t>
    </rPh>
    <phoneticPr fontId="2"/>
  </si>
  <si>
    <t>FSM</t>
    <phoneticPr fontId="2"/>
  </si>
  <si>
    <t>Fiji</t>
    <phoneticPr fontId="2"/>
  </si>
  <si>
    <t>Kiribati</t>
    <phoneticPr fontId="2"/>
  </si>
  <si>
    <t>マーシャル諸島</t>
    <phoneticPr fontId="2"/>
  </si>
  <si>
    <t>Nauru</t>
    <phoneticPr fontId="2"/>
  </si>
  <si>
    <t>Niue</t>
    <phoneticPr fontId="2"/>
  </si>
  <si>
    <t>Palau</t>
    <phoneticPr fontId="2"/>
  </si>
  <si>
    <t>PNG</t>
    <phoneticPr fontId="2"/>
  </si>
  <si>
    <t>Samoa</t>
    <phoneticPr fontId="2"/>
  </si>
  <si>
    <t>ソロモン諸島</t>
    <phoneticPr fontId="2"/>
  </si>
  <si>
    <t>Tonga</t>
    <phoneticPr fontId="2"/>
  </si>
  <si>
    <t>Tuvalu</t>
    <phoneticPr fontId="2"/>
  </si>
  <si>
    <t>Vanuatu</t>
    <phoneticPr fontId="2"/>
  </si>
  <si>
    <t>Brazil</t>
    <phoneticPr fontId="2"/>
  </si>
  <si>
    <t>フランス</t>
    <phoneticPr fontId="2"/>
  </si>
  <si>
    <t>France</t>
    <phoneticPr fontId="2"/>
  </si>
  <si>
    <t>Export　日本からの輸出</t>
    <rPh sb="7" eb="9">
      <t>ニホン</t>
    </rPh>
    <rPh sb="12" eb="14">
      <t>ユシュツ</t>
    </rPh>
    <phoneticPr fontId="2"/>
  </si>
  <si>
    <t>Import　日本への輸入</t>
    <rPh sb="7" eb="9">
      <t>ニホン</t>
    </rPh>
    <rPh sb="11" eb="13">
      <t>ユニュウ</t>
    </rPh>
    <phoneticPr fontId="2"/>
  </si>
  <si>
    <t>（          shows increasing trend.)</t>
    <phoneticPr fontId="2"/>
  </si>
  <si>
    <t xml:space="preserve">（          shows decreasing trend.) </t>
    <phoneticPr fontId="2"/>
  </si>
  <si>
    <t>(JPY1,000)</t>
    <phoneticPr fontId="2"/>
  </si>
  <si>
    <t>・その他の魚介類</t>
    <rPh sb="3" eb="4">
      <t>タ</t>
    </rPh>
    <rPh sb="5" eb="8">
      <t>ギョカイルイ</t>
    </rPh>
    <phoneticPr fontId="2"/>
  </si>
  <si>
    <t>食料品及び動物</t>
    <rPh sb="0" eb="3">
      <t>ショクリョウヒン</t>
    </rPh>
    <rPh sb="3" eb="4">
      <t>オヨ</t>
    </rPh>
    <rPh sb="5" eb="7">
      <t>ドウブツ</t>
    </rPh>
    <phoneticPr fontId="2"/>
  </si>
  <si>
    <t>Food and Live Animals</t>
    <phoneticPr fontId="2"/>
  </si>
  <si>
    <t>肉類及び同調製品</t>
    <rPh sb="0" eb="2">
      <t>ニクルイ</t>
    </rPh>
    <rPh sb="2" eb="3">
      <t>オヨ</t>
    </rPh>
    <rPh sb="4" eb="6">
      <t>ドウチョウ</t>
    </rPh>
    <rPh sb="6" eb="8">
      <t>セイヒン</t>
    </rPh>
    <phoneticPr fontId="2"/>
  </si>
  <si>
    <t>魚介類及び同調製品</t>
    <rPh sb="0" eb="3">
      <t>ギョカイルイ</t>
    </rPh>
    <rPh sb="3" eb="4">
      <t>オヨ</t>
    </rPh>
    <rPh sb="5" eb="7">
      <t>ドウチョウ</t>
    </rPh>
    <rPh sb="7" eb="9">
      <t>セイヒン</t>
    </rPh>
    <phoneticPr fontId="2"/>
  </si>
  <si>
    <t>果実及び野菜</t>
    <rPh sb="0" eb="2">
      <t>カジツ</t>
    </rPh>
    <rPh sb="2" eb="3">
      <t>オヨ</t>
    </rPh>
    <rPh sb="4" eb="6">
      <t>ヤサイ</t>
    </rPh>
    <phoneticPr fontId="2"/>
  </si>
  <si>
    <t>化学製品</t>
    <rPh sb="0" eb="2">
      <t>カガク</t>
    </rPh>
    <rPh sb="2" eb="4">
      <t>セイヒン</t>
    </rPh>
    <phoneticPr fontId="2"/>
  </si>
  <si>
    <t>精油・香料及び化粧品類</t>
    <rPh sb="0" eb="2">
      <t>セイユ</t>
    </rPh>
    <rPh sb="3" eb="5">
      <t>コウリョウ</t>
    </rPh>
    <rPh sb="5" eb="6">
      <t>オヨ</t>
    </rPh>
    <rPh sb="7" eb="10">
      <t>ケショウヒン</t>
    </rPh>
    <rPh sb="10" eb="11">
      <t>ルイ</t>
    </rPh>
    <phoneticPr fontId="2"/>
  </si>
  <si>
    <t>コーヒー、茶、ココア、香辛料</t>
    <rPh sb="5" eb="6">
      <t>チャ</t>
    </rPh>
    <rPh sb="11" eb="14">
      <t>コウシンリョウ</t>
    </rPh>
    <phoneticPr fontId="2"/>
  </si>
  <si>
    <t>金属鉱及びくず</t>
    <rPh sb="0" eb="2">
      <t>キンゾク</t>
    </rPh>
    <rPh sb="2" eb="3">
      <t>コウ</t>
    </rPh>
    <rPh sb="3" eb="4">
      <t>オヨ</t>
    </rPh>
    <phoneticPr fontId="2"/>
  </si>
  <si>
    <t>原料別製品</t>
    <rPh sb="0" eb="2">
      <t>ゲンリョウ</t>
    </rPh>
    <rPh sb="2" eb="3">
      <t>ベツ</t>
    </rPh>
    <rPh sb="3" eb="5">
      <t>セイヒン</t>
    </rPh>
    <phoneticPr fontId="2"/>
  </si>
  <si>
    <t>Machinery, Transport Equip.</t>
    <phoneticPr fontId="2"/>
  </si>
  <si>
    <t>機械類及び輸送用機器</t>
    <rPh sb="0" eb="3">
      <t>キカイルイ</t>
    </rPh>
    <rPh sb="3" eb="4">
      <t>オヨ</t>
    </rPh>
    <rPh sb="5" eb="8">
      <t>ユソウヨウ</t>
    </rPh>
    <rPh sb="8" eb="10">
      <t>キキ</t>
    </rPh>
    <phoneticPr fontId="2"/>
  </si>
  <si>
    <t>Food and Live Animals</t>
    <phoneticPr fontId="2"/>
  </si>
  <si>
    <t>（JPY1,000）</t>
    <phoneticPr fontId="2"/>
  </si>
  <si>
    <t>Manufactured Goods</t>
    <phoneticPr fontId="2"/>
  </si>
  <si>
    <t>ゴム製品</t>
    <rPh sb="2" eb="4">
      <t>セイヒン</t>
    </rPh>
    <phoneticPr fontId="2"/>
  </si>
  <si>
    <t>木製品及びコルク製品</t>
    <rPh sb="0" eb="3">
      <t>モクセイヒン</t>
    </rPh>
    <rPh sb="3" eb="4">
      <t>オヨ</t>
    </rPh>
    <rPh sb="8" eb="10">
      <t>セイヒン</t>
    </rPh>
    <phoneticPr fontId="2"/>
  </si>
  <si>
    <t>鉄鋼</t>
    <rPh sb="0" eb="2">
      <t>テッコウ</t>
    </rPh>
    <phoneticPr fontId="2"/>
  </si>
  <si>
    <t>金属製品</t>
    <rPh sb="0" eb="2">
      <t>キンゾク</t>
    </rPh>
    <rPh sb="2" eb="4">
      <t>セイヒン</t>
    </rPh>
    <phoneticPr fontId="2"/>
  </si>
  <si>
    <t>一般機械</t>
    <rPh sb="0" eb="2">
      <t>イッパン</t>
    </rPh>
    <rPh sb="2" eb="4">
      <t>キカイ</t>
    </rPh>
    <phoneticPr fontId="2"/>
  </si>
  <si>
    <t>電気機器</t>
    <rPh sb="0" eb="2">
      <t>デンキ</t>
    </rPh>
    <rPh sb="2" eb="4">
      <t>キキ</t>
    </rPh>
    <phoneticPr fontId="2"/>
  </si>
  <si>
    <t>輸送用機器</t>
    <rPh sb="0" eb="3">
      <t>ユソウヨウ</t>
    </rPh>
    <rPh sb="3" eb="5">
      <t>キキ</t>
    </rPh>
    <phoneticPr fontId="2"/>
  </si>
  <si>
    <t>・自動車</t>
    <rPh sb="1" eb="4">
      <t>ジドウシャ</t>
    </rPh>
    <phoneticPr fontId="2"/>
  </si>
  <si>
    <t>・船舶類　*</t>
    <rPh sb="1" eb="3">
      <t>センパク</t>
    </rPh>
    <rPh sb="3" eb="4">
      <t>ルイ</t>
    </rPh>
    <phoneticPr fontId="2"/>
  </si>
  <si>
    <t>Miscellaneous Manufactured Articles</t>
    <phoneticPr fontId="2"/>
  </si>
  <si>
    <t>木材及びコルク</t>
    <rPh sb="0" eb="2">
      <t>モクザイ</t>
    </rPh>
    <rPh sb="2" eb="3">
      <t>オヨ</t>
    </rPh>
    <phoneticPr fontId="2"/>
  </si>
  <si>
    <t>その他の動植物性原材料</t>
    <rPh sb="2" eb="3">
      <t>タ</t>
    </rPh>
    <rPh sb="4" eb="7">
      <t>ドウショクブツ</t>
    </rPh>
    <rPh sb="7" eb="8">
      <t>セイ</t>
    </rPh>
    <rPh sb="8" eb="11">
      <t>ゲンザイリョウ</t>
    </rPh>
    <phoneticPr fontId="2"/>
  </si>
  <si>
    <t>織物用糸及び繊維製品</t>
    <rPh sb="0" eb="3">
      <t>オリモノヨウ</t>
    </rPh>
    <rPh sb="3" eb="4">
      <t>イト</t>
    </rPh>
    <rPh sb="4" eb="5">
      <t>オヨ</t>
    </rPh>
    <rPh sb="6" eb="8">
      <t>センイ</t>
    </rPh>
    <rPh sb="8" eb="10">
      <t>セイヒン</t>
    </rPh>
    <phoneticPr fontId="2"/>
  </si>
  <si>
    <t>紙類及び同製品</t>
    <rPh sb="0" eb="2">
      <t>カミルイ</t>
    </rPh>
    <rPh sb="2" eb="3">
      <t>オヨ</t>
    </rPh>
    <rPh sb="4" eb="7">
      <t>ドウセイヒン</t>
    </rPh>
    <phoneticPr fontId="2"/>
  </si>
  <si>
    <t>Machinery, Transport Equip.</t>
    <phoneticPr fontId="2"/>
  </si>
  <si>
    <t>・自動車の部分品</t>
    <rPh sb="1" eb="4">
      <t>ジドウシャ</t>
    </rPh>
    <rPh sb="5" eb="7">
      <t>ブブン</t>
    </rPh>
    <rPh sb="7" eb="8">
      <t>ヒン</t>
    </rPh>
    <phoneticPr fontId="2"/>
  </si>
  <si>
    <t>・二輪自動車類</t>
    <rPh sb="1" eb="3">
      <t>ニリン</t>
    </rPh>
    <rPh sb="3" eb="6">
      <t>ジドウシャ</t>
    </rPh>
    <rPh sb="6" eb="7">
      <t>ルイ</t>
    </rPh>
    <phoneticPr fontId="2"/>
  </si>
  <si>
    <t>・鉄道用車両</t>
    <rPh sb="1" eb="4">
      <t>テツドウヨウ</t>
    </rPh>
    <rPh sb="4" eb="6">
      <t>シャリョウ</t>
    </rPh>
    <phoneticPr fontId="2"/>
  </si>
  <si>
    <t>・航空機類</t>
    <rPh sb="1" eb="4">
      <t>コウクウキ</t>
    </rPh>
    <rPh sb="4" eb="5">
      <t>ルイ</t>
    </rPh>
    <phoneticPr fontId="2"/>
  </si>
  <si>
    <t>木製品及びコルク製品（除家具）</t>
    <rPh sb="0" eb="3">
      <t>モクセイヒン</t>
    </rPh>
    <rPh sb="3" eb="4">
      <t>オヨ</t>
    </rPh>
    <rPh sb="8" eb="10">
      <t>セイヒン</t>
    </rPh>
    <rPh sb="11" eb="12">
      <t>ノゾ</t>
    </rPh>
    <rPh sb="12" eb="14">
      <t>カグ</t>
    </rPh>
    <phoneticPr fontId="2"/>
  </si>
  <si>
    <t>飼料</t>
    <rPh sb="0" eb="2">
      <t>シリョウ</t>
    </rPh>
    <phoneticPr fontId="2"/>
  </si>
  <si>
    <t>その他の動食物性原材料</t>
    <rPh sb="2" eb="3">
      <t>タ</t>
    </rPh>
    <rPh sb="4" eb="5">
      <t>ウゴ</t>
    </rPh>
    <rPh sb="5" eb="6">
      <t>ショク</t>
    </rPh>
    <rPh sb="6" eb="7">
      <t>ブツ</t>
    </rPh>
    <rPh sb="7" eb="8">
      <t>セイ</t>
    </rPh>
    <rPh sb="8" eb="11">
      <t>ゲンザイリョウ</t>
    </rPh>
    <phoneticPr fontId="2"/>
  </si>
  <si>
    <t>Mineral Fuels</t>
    <phoneticPr fontId="2"/>
  </si>
  <si>
    <t>動植物性油脂</t>
    <rPh sb="0" eb="3">
      <t>ドウショクブツ</t>
    </rPh>
    <rPh sb="3" eb="4">
      <t>セイ</t>
    </rPh>
    <rPh sb="4" eb="6">
      <t>ユシ</t>
    </rPh>
    <phoneticPr fontId="2"/>
  </si>
  <si>
    <t>Animals &amp; Vegetable Oil, Fat</t>
    <phoneticPr fontId="2"/>
  </si>
  <si>
    <t>革及び同製品・毛皮</t>
    <rPh sb="0" eb="1">
      <t>カワ</t>
    </rPh>
    <rPh sb="1" eb="2">
      <t>オヨ</t>
    </rPh>
    <rPh sb="3" eb="6">
      <t>ドウセイヒン</t>
    </rPh>
    <rPh sb="7" eb="9">
      <t>ケガワ</t>
    </rPh>
    <phoneticPr fontId="2"/>
  </si>
  <si>
    <t>原皮及び毛皮（未仕上）</t>
    <rPh sb="0" eb="2">
      <t>ゲミシ</t>
    </rPh>
    <rPh sb="4" eb="6">
      <t>ア</t>
    </rPh>
    <phoneticPr fontId="2"/>
  </si>
  <si>
    <t>非鉄金属</t>
    <rPh sb="0" eb="2">
      <t>ヒテツ</t>
    </rPh>
    <rPh sb="2" eb="4">
      <t>キンゾク</t>
    </rPh>
    <phoneticPr fontId="2"/>
  </si>
  <si>
    <t>・自転車及び同部分品</t>
    <rPh sb="1" eb="4">
      <t>ジテンシャ</t>
    </rPh>
    <rPh sb="4" eb="5">
      <t>オヨ</t>
    </rPh>
    <rPh sb="6" eb="7">
      <t>ドウ</t>
    </rPh>
    <rPh sb="7" eb="10">
      <t>ブブンヒン</t>
    </rPh>
    <phoneticPr fontId="2"/>
  </si>
  <si>
    <t>・船舶類</t>
    <rPh sb="1" eb="3">
      <t>センパク</t>
    </rPh>
    <rPh sb="3" eb="4">
      <t>ルイ</t>
    </rPh>
    <phoneticPr fontId="2"/>
  </si>
  <si>
    <t>飲料及びたばこ</t>
    <rPh sb="0" eb="2">
      <t>インリョウ</t>
    </rPh>
    <rPh sb="2" eb="3">
      <t>オヨ</t>
    </rPh>
    <phoneticPr fontId="2"/>
  </si>
  <si>
    <t>飲料</t>
    <rPh sb="0" eb="2">
      <t>インリョウ</t>
    </rPh>
    <phoneticPr fontId="2"/>
  </si>
  <si>
    <t>・果実</t>
    <rPh sb="1" eb="3">
      <t>カジツ</t>
    </rPh>
    <phoneticPr fontId="2"/>
  </si>
  <si>
    <t>Beverages and Tabacco</t>
    <phoneticPr fontId="2"/>
  </si>
  <si>
    <t>生きた動物</t>
    <rPh sb="0" eb="1">
      <t>イ</t>
    </rPh>
    <rPh sb="3" eb="5">
      <t>ドウブツ</t>
    </rPh>
    <phoneticPr fontId="2"/>
  </si>
  <si>
    <t>穀物及び同調製品</t>
    <rPh sb="0" eb="2">
      <t>コクモツ</t>
    </rPh>
    <rPh sb="2" eb="3">
      <t>オヨ</t>
    </rPh>
    <rPh sb="4" eb="6">
      <t>ドウチョウ</t>
    </rPh>
    <rPh sb="6" eb="8">
      <t>セイヒン</t>
    </rPh>
    <phoneticPr fontId="2"/>
  </si>
  <si>
    <t>粗鉱物</t>
    <rPh sb="0" eb="1">
      <t>ソ</t>
    </rPh>
    <rPh sb="1" eb="3">
      <t>コウブツ</t>
    </rPh>
    <phoneticPr fontId="2"/>
  </si>
  <si>
    <t>糖類及び同調製品・はちみつ</t>
    <rPh sb="0" eb="2">
      <t>トウルイ</t>
    </rPh>
    <rPh sb="2" eb="3">
      <t>オヨ</t>
    </rPh>
    <rPh sb="4" eb="6">
      <t>ドウチョウ</t>
    </rPh>
    <rPh sb="6" eb="8">
      <t>セイヒン</t>
    </rPh>
    <phoneticPr fontId="2"/>
  </si>
  <si>
    <t>めばちまぐろ（生鮮・冷蔵）</t>
    <rPh sb="7" eb="9">
      <t>セイセン</t>
    </rPh>
    <rPh sb="10" eb="12">
      <t>レイゾウ</t>
    </rPh>
    <phoneticPr fontId="2"/>
  </si>
  <si>
    <t>びんながまぐろ（冷凍）</t>
    <rPh sb="8" eb="10">
      <t>レイトウ</t>
    </rPh>
    <phoneticPr fontId="2"/>
  </si>
  <si>
    <t>きはだまぐろ（冷凍）</t>
    <rPh sb="7" eb="9">
      <t>レイトウ</t>
    </rPh>
    <phoneticPr fontId="2"/>
  </si>
  <si>
    <t>かつお（冷凍）</t>
    <rPh sb="4" eb="6">
      <t>レイトウ</t>
    </rPh>
    <phoneticPr fontId="2"/>
  </si>
  <si>
    <t>めばちまぐろ（冷凍）</t>
    <rPh sb="7" eb="9">
      <t>レイトウ</t>
    </rPh>
    <phoneticPr fontId="2"/>
  </si>
  <si>
    <t>その他の魚（冷凍）</t>
    <rPh sb="2" eb="3">
      <t>タ</t>
    </rPh>
    <rPh sb="4" eb="5">
      <t>サカナ</t>
    </rPh>
    <rPh sb="6" eb="8">
      <t>レイトウ</t>
    </rPh>
    <phoneticPr fontId="2"/>
  </si>
  <si>
    <t>魚のフィレ（冷凍）</t>
    <rPh sb="0" eb="1">
      <t>サカナ</t>
    </rPh>
    <rPh sb="6" eb="8">
      <t>レイトウ</t>
    </rPh>
    <phoneticPr fontId="2"/>
  </si>
  <si>
    <t>・生きている魚（観賞用）</t>
    <rPh sb="1" eb="2">
      <t>イ</t>
    </rPh>
    <rPh sb="6" eb="7">
      <t>サカナ</t>
    </rPh>
    <rPh sb="8" eb="11">
      <t>カンショウヨウ</t>
    </rPh>
    <phoneticPr fontId="2"/>
  </si>
  <si>
    <t>・びんながまぐろ（生鮮・冷蔵）</t>
    <rPh sb="9" eb="11">
      <t>セイセン</t>
    </rPh>
    <rPh sb="12" eb="14">
      <t>レイゾウ</t>
    </rPh>
    <phoneticPr fontId="2"/>
  </si>
  <si>
    <t>・きはだまぐろ（生鮮・冷蔵）</t>
    <rPh sb="8" eb="10">
      <t>セイセン</t>
    </rPh>
    <rPh sb="11" eb="13">
      <t>レイゾウ</t>
    </rPh>
    <phoneticPr fontId="2"/>
  </si>
  <si>
    <t>・めばちまぐろ（生鮮・冷蔵）</t>
    <rPh sb="8" eb="10">
      <t>セイセン</t>
    </rPh>
    <rPh sb="11" eb="13">
      <t>レイゾウ</t>
    </rPh>
    <phoneticPr fontId="2"/>
  </si>
  <si>
    <t>・くろまぐろ（生鮮・冷蔵）</t>
    <rPh sb="7" eb="9">
      <t>セイセン</t>
    </rPh>
    <rPh sb="10" eb="12">
      <t>レイゾウ</t>
    </rPh>
    <phoneticPr fontId="2"/>
  </si>
  <si>
    <t>・その他の魚（生鮮・冷蔵）</t>
    <rPh sb="3" eb="4">
      <t>タ</t>
    </rPh>
    <rPh sb="5" eb="6">
      <t>サカナ</t>
    </rPh>
    <rPh sb="7" eb="9">
      <t>セイセン</t>
    </rPh>
    <rPh sb="10" eb="12">
      <t>レイゾウ</t>
    </rPh>
    <phoneticPr fontId="2"/>
  </si>
  <si>
    <t>・びんながまぐろ（冷凍）</t>
    <rPh sb="9" eb="11">
      <t>レイトウ</t>
    </rPh>
    <phoneticPr fontId="2"/>
  </si>
  <si>
    <t>・きはだまぐろ（冷凍）</t>
    <rPh sb="8" eb="10">
      <t>レイトウ</t>
    </rPh>
    <phoneticPr fontId="2"/>
  </si>
  <si>
    <t>・かつお（冷凍）</t>
    <rPh sb="5" eb="7">
      <t>レイトウ</t>
    </rPh>
    <phoneticPr fontId="2"/>
  </si>
  <si>
    <t>・めばちまぐろ（冷凍）</t>
    <rPh sb="8" eb="10">
      <t>レイトウ</t>
    </rPh>
    <phoneticPr fontId="2"/>
  </si>
  <si>
    <t>・その他の魚（冷凍）</t>
    <rPh sb="3" eb="4">
      <t>タ</t>
    </rPh>
    <rPh sb="5" eb="6">
      <t>サカナ</t>
    </rPh>
    <rPh sb="7" eb="9">
      <t>レイトウ</t>
    </rPh>
    <phoneticPr fontId="2"/>
  </si>
  <si>
    <t>・めかじき（冷凍）</t>
    <rPh sb="6" eb="8">
      <t>レイトウ</t>
    </rPh>
    <phoneticPr fontId="2"/>
  </si>
  <si>
    <t>・鉱水・炭酸水</t>
    <rPh sb="1" eb="2">
      <t>コウ</t>
    </rPh>
    <rPh sb="2" eb="3">
      <t>スイ</t>
    </rPh>
    <rPh sb="4" eb="7">
      <t>タンサンスイ</t>
    </rPh>
    <phoneticPr fontId="2"/>
  </si>
  <si>
    <t>・ビール</t>
    <phoneticPr fontId="2"/>
  </si>
  <si>
    <t>その他の動植物性原材料</t>
    <rPh sb="2" eb="3">
      <t>タ</t>
    </rPh>
    <rPh sb="4" eb="5">
      <t>ウゴ</t>
    </rPh>
    <rPh sb="5" eb="6">
      <t>ショク</t>
    </rPh>
    <rPh sb="6" eb="7">
      <t>ブツ</t>
    </rPh>
    <rPh sb="7" eb="8">
      <t>セイ</t>
    </rPh>
    <rPh sb="8" eb="11">
      <t>ゲンザイリョウ</t>
    </rPh>
    <phoneticPr fontId="2"/>
  </si>
  <si>
    <t>・茶</t>
    <rPh sb="1" eb="2">
      <t>チャ</t>
    </rPh>
    <phoneticPr fontId="2"/>
  </si>
  <si>
    <t>・バニラ豆</t>
    <rPh sb="4" eb="5">
      <t>マメ</t>
    </rPh>
    <phoneticPr fontId="2"/>
  </si>
  <si>
    <t>・カカオ豆</t>
    <rPh sb="4" eb="5">
      <t>マメ</t>
    </rPh>
    <phoneticPr fontId="2"/>
  </si>
  <si>
    <t>・コーヒー（除く煎ったもの・カフェインを除いていないもの）</t>
    <rPh sb="6" eb="7">
      <t>ノゾ</t>
    </rPh>
    <rPh sb="8" eb="9">
      <t>イ</t>
    </rPh>
    <rPh sb="20" eb="21">
      <t>ノゾ</t>
    </rPh>
    <phoneticPr fontId="2"/>
  </si>
  <si>
    <t>・コーヒー（煎ったもの・カフェインを除いていないもの）</t>
    <rPh sb="6" eb="7">
      <t>イ</t>
    </rPh>
    <rPh sb="18" eb="19">
      <t>ノゾ</t>
    </rPh>
    <phoneticPr fontId="2"/>
  </si>
  <si>
    <t>・熱帯産木材の粗木材</t>
    <rPh sb="1" eb="4">
      <t>ネッタイサン</t>
    </rPh>
    <rPh sb="4" eb="6">
      <t>モクザイ</t>
    </rPh>
    <rPh sb="7" eb="8">
      <t>ソ</t>
    </rPh>
    <rPh sb="8" eb="10">
      <t>モクザイ</t>
    </rPh>
    <phoneticPr fontId="2"/>
  </si>
  <si>
    <t>・その他の粗木材</t>
    <rPh sb="3" eb="4">
      <t>タ</t>
    </rPh>
    <rPh sb="5" eb="6">
      <t>ソ</t>
    </rPh>
    <rPh sb="6" eb="8">
      <t>モクザイ</t>
    </rPh>
    <phoneticPr fontId="2"/>
  </si>
  <si>
    <t>・その他の木材</t>
    <rPh sb="3" eb="4">
      <t>タ</t>
    </rPh>
    <rPh sb="5" eb="7">
      <t>モクザイ</t>
    </rPh>
    <phoneticPr fontId="2"/>
  </si>
  <si>
    <t>・石油・歴青油（揮発油）</t>
    <rPh sb="1" eb="3">
      <t>セキユ</t>
    </rPh>
    <rPh sb="4" eb="5">
      <t>レキ</t>
    </rPh>
    <rPh sb="5" eb="6">
      <t>セイ</t>
    </rPh>
    <rPh sb="6" eb="7">
      <t>ユ</t>
    </rPh>
    <rPh sb="8" eb="11">
      <t>キハツユ</t>
    </rPh>
    <phoneticPr fontId="2"/>
  </si>
  <si>
    <t>・石油・歴青油（除く軽質油）</t>
    <rPh sb="1" eb="3">
      <t>セキユ</t>
    </rPh>
    <rPh sb="4" eb="5">
      <t>レキ</t>
    </rPh>
    <rPh sb="5" eb="6">
      <t>セイ</t>
    </rPh>
    <rPh sb="6" eb="7">
      <t>ユ</t>
    </rPh>
    <rPh sb="8" eb="9">
      <t>ノゾ</t>
    </rPh>
    <rPh sb="10" eb="12">
      <t>ケイシツ</t>
    </rPh>
    <rPh sb="12" eb="13">
      <t>ユ</t>
    </rPh>
    <phoneticPr fontId="2"/>
  </si>
  <si>
    <t>・かぼちゃ</t>
    <phoneticPr fontId="2"/>
  </si>
  <si>
    <t>・海藻（もずく）</t>
    <rPh sb="1" eb="3">
      <t>カイソウ</t>
    </rPh>
    <phoneticPr fontId="2"/>
  </si>
  <si>
    <t>・魚のフィレ（冷凍）</t>
    <rPh sb="1" eb="2">
      <t>サカナ</t>
    </rPh>
    <rPh sb="7" eb="9">
      <t>レイトウ</t>
    </rPh>
    <phoneticPr fontId="2"/>
  </si>
  <si>
    <t>・牛の骨つきでない肉（冷凍）</t>
    <rPh sb="1" eb="2">
      <t>ウシ</t>
    </rPh>
    <rPh sb="3" eb="4">
      <t>ホネ</t>
    </rPh>
    <rPh sb="9" eb="10">
      <t>ニク</t>
    </rPh>
    <rPh sb="11" eb="13">
      <t>レイトウ</t>
    </rPh>
    <phoneticPr fontId="2"/>
  </si>
  <si>
    <t>（注）1,000円以下の数字は四捨五入にて計上した。</t>
    <rPh sb="8" eb="9">
      <t>エン</t>
    </rPh>
    <phoneticPr fontId="2"/>
  </si>
  <si>
    <t>（注）1,000円以下の数字は四捨五入にて計上した。</t>
    <rPh sb="1" eb="2">
      <t>チュウ</t>
    </rPh>
    <rPh sb="8" eb="9">
      <t>エン</t>
    </rPh>
    <rPh sb="9" eb="11">
      <t>イカ</t>
    </rPh>
    <rPh sb="12" eb="14">
      <t>スウジ</t>
    </rPh>
    <rPh sb="15" eb="19">
      <t>シシャゴニュウ</t>
    </rPh>
    <rPh sb="21" eb="23">
      <t>ケイジョウ</t>
    </rPh>
    <phoneticPr fontId="2"/>
  </si>
  <si>
    <t>Food and Live Animals</t>
    <phoneticPr fontId="2"/>
  </si>
  <si>
    <t>Beverages and Tabacco</t>
    <phoneticPr fontId="2"/>
  </si>
  <si>
    <t xml:space="preserve">Mineral Fuels </t>
    <phoneticPr fontId="2"/>
  </si>
  <si>
    <t>Animal &amp; Vegetable Oil, Fat</t>
    <phoneticPr fontId="2"/>
  </si>
  <si>
    <t>Chemicals</t>
    <phoneticPr fontId="2"/>
  </si>
  <si>
    <t>Manufactured Goods</t>
    <phoneticPr fontId="2"/>
  </si>
  <si>
    <t>Machinery, Transport Equipment</t>
    <phoneticPr fontId="2"/>
  </si>
  <si>
    <t>Miscellaneos Articles</t>
    <phoneticPr fontId="2"/>
  </si>
  <si>
    <t>Rubber Manufactured</t>
    <phoneticPr fontId="2"/>
  </si>
  <si>
    <t>Wood &amp; Cork Manufactured</t>
    <phoneticPr fontId="2"/>
  </si>
  <si>
    <t>Paper &amp; Paper Manufactures</t>
    <phoneticPr fontId="2"/>
  </si>
  <si>
    <t>織物用糸及び繊維製品</t>
    <rPh sb="0" eb="2">
      <t>オリモノ</t>
    </rPh>
    <rPh sb="2" eb="3">
      <t>ヨウ</t>
    </rPh>
    <rPh sb="3" eb="4">
      <t>イト</t>
    </rPh>
    <rPh sb="4" eb="5">
      <t>オヨ</t>
    </rPh>
    <rPh sb="6" eb="8">
      <t>センイ</t>
    </rPh>
    <rPh sb="8" eb="10">
      <t>セイヒン</t>
    </rPh>
    <phoneticPr fontId="2"/>
  </si>
  <si>
    <t>Textile Yarn, Fabrics</t>
    <phoneticPr fontId="2"/>
  </si>
  <si>
    <t>Non-Metallic Mineral Ware</t>
    <phoneticPr fontId="2"/>
  </si>
  <si>
    <t>Iron and Steel Products</t>
    <phoneticPr fontId="2"/>
  </si>
  <si>
    <t>Nonferrous Metals</t>
    <phoneticPr fontId="2"/>
  </si>
  <si>
    <t>Manufactures of Metals</t>
    <phoneticPr fontId="2"/>
  </si>
  <si>
    <t>Machinery</t>
    <phoneticPr fontId="2"/>
  </si>
  <si>
    <t>Electrical Machinery</t>
    <phoneticPr fontId="2"/>
  </si>
  <si>
    <t>Transport Equipment</t>
    <phoneticPr fontId="2"/>
  </si>
  <si>
    <t>（単位：千円）（Unit:1,000JPY)</t>
    <rPh sb="4" eb="5">
      <t>セン</t>
    </rPh>
    <rPh sb="5" eb="6">
      <t>エン</t>
    </rPh>
    <phoneticPr fontId="2"/>
  </si>
  <si>
    <t>飲料およびたばこ</t>
    <rPh sb="0" eb="2">
      <t>インリョウ</t>
    </rPh>
    <phoneticPr fontId="2"/>
  </si>
  <si>
    <t>Food and Live Animals</t>
    <phoneticPr fontId="2"/>
  </si>
  <si>
    <t>Meat and Maet Preparation</t>
    <phoneticPr fontId="2"/>
  </si>
  <si>
    <t>Fish and Fish Preperation</t>
    <phoneticPr fontId="2"/>
  </si>
  <si>
    <t>Fruits and Vegetables</t>
    <phoneticPr fontId="2"/>
  </si>
  <si>
    <t>コーヒー、茶、ココア、香辛料類</t>
    <rPh sb="5" eb="6">
      <t>チャ</t>
    </rPh>
    <rPh sb="11" eb="14">
      <t>コウシンリョウ</t>
    </rPh>
    <rPh sb="14" eb="15">
      <t>ルイ</t>
    </rPh>
    <phoneticPr fontId="2"/>
  </si>
  <si>
    <t>Coffee, Tea, Cocoa &amp; Spices　</t>
    <phoneticPr fontId="2"/>
  </si>
  <si>
    <t xml:space="preserve">Feeding-Stuff for Animals </t>
    <phoneticPr fontId="2"/>
  </si>
  <si>
    <t>Beverages and Tabacco</t>
    <phoneticPr fontId="2"/>
  </si>
  <si>
    <t>原皮及び毛皮（未仕上）</t>
    <rPh sb="0" eb="2">
      <t>ゲンピ</t>
    </rPh>
    <rPh sb="2" eb="3">
      <t>オヨ</t>
    </rPh>
    <rPh sb="4" eb="6">
      <t>ケガワ</t>
    </rPh>
    <rPh sb="7" eb="8">
      <t>ミ</t>
    </rPh>
    <rPh sb="8" eb="10">
      <t>シア</t>
    </rPh>
    <phoneticPr fontId="2"/>
  </si>
  <si>
    <t>Hide, Skins and Fur Skins</t>
    <phoneticPr fontId="2"/>
  </si>
  <si>
    <t>Wood, Lumber and Cork</t>
    <phoneticPr fontId="2"/>
  </si>
  <si>
    <t>Crude Minerals</t>
    <phoneticPr fontId="2"/>
  </si>
  <si>
    <t>Metalliferous and Scrap</t>
    <phoneticPr fontId="2"/>
  </si>
  <si>
    <t>Crude Animals &amp; Vegetable</t>
    <phoneticPr fontId="2"/>
  </si>
  <si>
    <t xml:space="preserve">Mineral Fuels </t>
    <phoneticPr fontId="2"/>
  </si>
  <si>
    <t>Chemicals</t>
    <phoneticPr fontId="2"/>
  </si>
  <si>
    <t>Machinery, Transport Equipment</t>
    <phoneticPr fontId="2"/>
  </si>
  <si>
    <t>Miscellaneous Articles</t>
    <phoneticPr fontId="2"/>
  </si>
  <si>
    <t>（単位：千円）（Unit:JPY1,000)</t>
    <rPh sb="1" eb="3">
      <t>タンイ</t>
    </rPh>
    <rPh sb="4" eb="6">
      <t>センエン</t>
    </rPh>
    <phoneticPr fontId="2"/>
  </si>
  <si>
    <t>Food &amp; Live Animals　（食料品及び動物）</t>
    <rPh sb="21" eb="24">
      <t>ショクリョウヒン</t>
    </rPh>
    <rPh sb="24" eb="25">
      <t>オヨ</t>
    </rPh>
    <rPh sb="26" eb="28">
      <t>ドウブツ</t>
    </rPh>
    <phoneticPr fontId="2"/>
  </si>
  <si>
    <t>Beverages &amp; Tabacco　（飲料及びたばこ）</t>
    <rPh sb="21" eb="23">
      <t>インリョウ</t>
    </rPh>
    <rPh sb="23" eb="24">
      <t>オヨ</t>
    </rPh>
    <phoneticPr fontId="2"/>
  </si>
  <si>
    <t>Mineral Fuels（鉱物性燃料）</t>
    <rPh sb="14" eb="17">
      <t>コウブツセイ</t>
    </rPh>
    <rPh sb="17" eb="19">
      <t>ネンリョウ</t>
    </rPh>
    <phoneticPr fontId="2"/>
  </si>
  <si>
    <t>Chemicals（化学製品）</t>
    <rPh sb="10" eb="12">
      <t>カガク</t>
    </rPh>
    <rPh sb="12" eb="14">
      <t>セイヒン</t>
    </rPh>
    <phoneticPr fontId="2"/>
  </si>
  <si>
    <t>Machinery, Transport Equip. （機械類及び輸送用機器）</t>
    <rPh sb="29" eb="32">
      <t>キカイルイ</t>
    </rPh>
    <rPh sb="32" eb="33">
      <t>オヨ</t>
    </rPh>
    <rPh sb="34" eb="37">
      <t>ユソウヨウ</t>
    </rPh>
    <rPh sb="37" eb="39">
      <t>キキ</t>
    </rPh>
    <phoneticPr fontId="2"/>
  </si>
  <si>
    <t>Miscellaneous Articles　（雑製品）</t>
    <rPh sb="24" eb="25">
      <t>ザツ</t>
    </rPh>
    <rPh sb="25" eb="27">
      <t>セイヒン</t>
    </rPh>
    <phoneticPr fontId="2"/>
  </si>
  <si>
    <t>Commodities Not Classified　（特殊取扱品）</t>
    <rPh sb="28" eb="30">
      <t>トクシュ</t>
    </rPh>
    <rPh sb="30" eb="32">
      <t>トリアツカイ</t>
    </rPh>
    <rPh sb="32" eb="33">
      <t>ヒン</t>
    </rPh>
    <phoneticPr fontId="2"/>
  </si>
  <si>
    <t>1000円</t>
    <rPh sb="4" eb="5">
      <t>エン</t>
    </rPh>
    <phoneticPr fontId="2"/>
  </si>
  <si>
    <t>（JPY1,000）</t>
  </si>
  <si>
    <t>粗鉱物(リン鉱石）</t>
    <rPh sb="0" eb="1">
      <t>ソ</t>
    </rPh>
    <rPh sb="1" eb="3">
      <t>コウブツ</t>
    </rPh>
    <rPh sb="6" eb="8">
      <t>コウセキ</t>
    </rPh>
    <phoneticPr fontId="2"/>
  </si>
  <si>
    <t>・その他の熱帯産の木材</t>
    <rPh sb="3" eb="4">
      <t>タ</t>
    </rPh>
    <rPh sb="5" eb="8">
      <t>ネッタイサン</t>
    </rPh>
    <rPh sb="9" eb="11">
      <t>モクザイ</t>
    </rPh>
    <phoneticPr fontId="2"/>
  </si>
  <si>
    <t>クック諸島</t>
    <rPh sb="3" eb="5">
      <t>ショトウ</t>
    </rPh>
    <phoneticPr fontId="5"/>
  </si>
  <si>
    <t>FSM</t>
  </si>
  <si>
    <t>ミクロネシア連邦</t>
    <rPh sb="6" eb="8">
      <t>レンポウ</t>
    </rPh>
    <phoneticPr fontId="5"/>
  </si>
  <si>
    <t>Fiji</t>
  </si>
  <si>
    <t>フィジー</t>
    <phoneticPr fontId="5"/>
  </si>
  <si>
    <t>Kiribati</t>
  </si>
  <si>
    <t>キリバス</t>
    <phoneticPr fontId="5"/>
  </si>
  <si>
    <t>マーシャル諸島</t>
    <rPh sb="5" eb="7">
      <t>ショトウ</t>
    </rPh>
    <phoneticPr fontId="5"/>
  </si>
  <si>
    <t>Nauru</t>
  </si>
  <si>
    <t>ナウル</t>
    <phoneticPr fontId="5"/>
  </si>
  <si>
    <t>Niue</t>
  </si>
  <si>
    <t>ニウエ</t>
    <phoneticPr fontId="5"/>
  </si>
  <si>
    <t>Palau</t>
  </si>
  <si>
    <t>パラオ</t>
    <phoneticPr fontId="5"/>
  </si>
  <si>
    <t>PNG</t>
  </si>
  <si>
    <t>パプアニューギニア</t>
    <phoneticPr fontId="5"/>
  </si>
  <si>
    <t>Samoa</t>
  </si>
  <si>
    <t>サモア</t>
    <phoneticPr fontId="5"/>
  </si>
  <si>
    <t>ソロモン諸島</t>
    <rPh sb="4" eb="6">
      <t>ショトウ</t>
    </rPh>
    <phoneticPr fontId="5"/>
  </si>
  <si>
    <t>Tonga</t>
  </si>
  <si>
    <t>トンガ</t>
    <phoneticPr fontId="5"/>
  </si>
  <si>
    <t>Tuvalu</t>
  </si>
  <si>
    <t>ツバル</t>
    <phoneticPr fontId="5"/>
  </si>
  <si>
    <t>バヌアツ</t>
    <phoneticPr fontId="5"/>
  </si>
  <si>
    <t>仏領ポリネシア</t>
    <rPh sb="0" eb="2">
      <t>フツリョウ</t>
    </rPh>
    <phoneticPr fontId="5"/>
  </si>
  <si>
    <t>ニューカレドニア</t>
    <phoneticPr fontId="5"/>
  </si>
  <si>
    <t>Guam</t>
  </si>
  <si>
    <t>グアム</t>
    <phoneticPr fontId="5"/>
  </si>
  <si>
    <t>北マリアナ</t>
    <rPh sb="0" eb="1">
      <t>キタ</t>
    </rPh>
    <phoneticPr fontId="5"/>
  </si>
  <si>
    <t>Australia</t>
  </si>
  <si>
    <t>豪州</t>
    <rPh sb="0" eb="2">
      <t>ゴウシュウ</t>
    </rPh>
    <phoneticPr fontId="5"/>
  </si>
  <si>
    <t>ニュージーランド</t>
    <phoneticPr fontId="5"/>
  </si>
  <si>
    <t>天然ガス及び製造ガス</t>
    <rPh sb="0" eb="2">
      <t>テンネン</t>
    </rPh>
    <rPh sb="4" eb="5">
      <t>オヨ</t>
    </rPh>
    <rPh sb="6" eb="8">
      <t>セイゾウ</t>
    </rPh>
    <phoneticPr fontId="2"/>
  </si>
  <si>
    <t>Manufactured Goods （原料別製品）</t>
    <rPh sb="20" eb="22">
      <t>ゲンリョウ</t>
    </rPh>
    <rPh sb="22" eb="23">
      <t>ベツ</t>
    </rPh>
    <rPh sb="23" eb="25">
      <t>セイヒン</t>
    </rPh>
    <phoneticPr fontId="2"/>
  </si>
  <si>
    <t>Manufactured Goods</t>
    <phoneticPr fontId="2"/>
  </si>
  <si>
    <t>Special Commodities (Re-Import Goods etc)</t>
    <phoneticPr fontId="2"/>
  </si>
  <si>
    <t>・その他の果実</t>
    <rPh sb="3" eb="4">
      <t>タ</t>
    </rPh>
    <rPh sb="5" eb="7">
      <t>カジツ</t>
    </rPh>
    <phoneticPr fontId="2"/>
  </si>
  <si>
    <t>パプアニューギニアからの鉱物性燃料（石油・天然ガス）および金属資源（銅・銀・アルミニウム）の輸入が突出して多く、太平洋島嶼国全体からの輸入の90％以上を占めている。</t>
    <phoneticPr fontId="2"/>
  </si>
  <si>
    <t>（％）</t>
    <phoneticPr fontId="2"/>
  </si>
  <si>
    <t>フィジー</t>
    <phoneticPr fontId="2"/>
  </si>
  <si>
    <t>ソロモン諸島</t>
    <rPh sb="4" eb="6">
      <t>ショトウ</t>
    </rPh>
    <phoneticPr fontId="2"/>
  </si>
  <si>
    <t>Solomon Is.</t>
    <phoneticPr fontId="2"/>
  </si>
  <si>
    <t>Marshall Is.</t>
    <phoneticPr fontId="2"/>
  </si>
  <si>
    <t>Cook Is.</t>
    <phoneticPr fontId="2"/>
  </si>
  <si>
    <t>・天然ガス</t>
    <rPh sb="1" eb="3">
      <t>テンネン</t>
    </rPh>
    <phoneticPr fontId="2"/>
  </si>
  <si>
    <t>Marshall Islands</t>
    <phoneticPr fontId="5"/>
  </si>
  <si>
    <t>Vanuatu</t>
    <phoneticPr fontId="5"/>
  </si>
  <si>
    <t>French Polynesia</t>
    <phoneticPr fontId="5"/>
  </si>
  <si>
    <t>Cook Islands</t>
    <phoneticPr fontId="5"/>
  </si>
  <si>
    <t>New Caledonia</t>
    <phoneticPr fontId="5"/>
  </si>
  <si>
    <t>Northern Mariana</t>
    <phoneticPr fontId="5"/>
  </si>
  <si>
    <t>New Zealand</t>
    <phoneticPr fontId="5"/>
  </si>
  <si>
    <t>オーストラリア</t>
    <phoneticPr fontId="2"/>
  </si>
  <si>
    <t>マレーシア</t>
    <phoneticPr fontId="2"/>
  </si>
  <si>
    <t>ロシア</t>
    <phoneticPr fontId="2"/>
  </si>
  <si>
    <t>N/A</t>
  </si>
  <si>
    <t>Kiribati</t>
    <phoneticPr fontId="2"/>
  </si>
  <si>
    <t>トンガ</t>
  </si>
  <si>
    <t>Chemicals</t>
    <phoneticPr fontId="2"/>
  </si>
  <si>
    <t>・その他の車両</t>
    <rPh sb="3" eb="4">
      <t>タ</t>
    </rPh>
    <rPh sb="5" eb="7">
      <t>シャリョウ</t>
    </rPh>
    <phoneticPr fontId="2"/>
  </si>
  <si>
    <t>Crude Materials</t>
    <phoneticPr fontId="2"/>
  </si>
  <si>
    <t>原材料</t>
    <rPh sb="0" eb="3">
      <t>ゲンザイリョウ</t>
    </rPh>
    <phoneticPr fontId="2"/>
  </si>
  <si>
    <t>Crude Materials</t>
    <phoneticPr fontId="2"/>
  </si>
  <si>
    <t>Crude Materials</t>
    <phoneticPr fontId="2"/>
  </si>
  <si>
    <t>Crude Materials</t>
    <phoneticPr fontId="2"/>
  </si>
  <si>
    <t>(Share シェア）</t>
  </si>
  <si>
    <t>南アフリカ</t>
    <rPh sb="0" eb="1">
      <t>ミナミ</t>
    </rPh>
    <phoneticPr fontId="2"/>
  </si>
  <si>
    <t>その他の動植物性原材料</t>
    <rPh sb="2" eb="3">
      <t>タ</t>
    </rPh>
    <rPh sb="4" eb="5">
      <t>ウゴ</t>
    </rPh>
    <rPh sb="6" eb="7">
      <t>ブツ</t>
    </rPh>
    <rPh sb="7" eb="8">
      <t>セイ</t>
    </rPh>
    <rPh sb="8" eb="11">
      <t>ゲンザイリョウ</t>
    </rPh>
    <phoneticPr fontId="2"/>
  </si>
  <si>
    <t>リットル（L）</t>
  </si>
  <si>
    <t>KG</t>
  </si>
  <si>
    <t>Australia</t>
    <phoneticPr fontId="2"/>
  </si>
  <si>
    <t>オーストラリア</t>
  </si>
  <si>
    <t>South Africa</t>
  </si>
  <si>
    <t>ウガンダ</t>
  </si>
  <si>
    <t>Uganda</t>
  </si>
  <si>
    <t>South Korea</t>
  </si>
  <si>
    <t>総額</t>
    <phoneticPr fontId="2"/>
  </si>
  <si>
    <t>魚介類の調製品</t>
    <rPh sb="0" eb="3">
      <t>ギョカイルイ</t>
    </rPh>
    <rPh sb="4" eb="7">
      <t>チョウセイヒン</t>
    </rPh>
    <rPh sb="5" eb="7">
      <t>セイヒン</t>
    </rPh>
    <phoneticPr fontId="2"/>
  </si>
  <si>
    <t>きはだまぐろ(生鮮・冷蔵）</t>
  </si>
  <si>
    <t>・ラム酒</t>
    <rPh sb="3" eb="4">
      <t>シュ</t>
    </rPh>
    <phoneticPr fontId="2"/>
  </si>
  <si>
    <t>Mineral Fuels</t>
  </si>
  <si>
    <t>・廃油</t>
    <rPh sb="1" eb="3">
      <t>ハイユ</t>
    </rPh>
    <phoneticPr fontId="2"/>
  </si>
  <si>
    <t>Value</t>
  </si>
  <si>
    <t>エチオピア</t>
  </si>
  <si>
    <t>Ethiopia</t>
  </si>
  <si>
    <t>カタール</t>
  </si>
  <si>
    <t>ブルネイ</t>
  </si>
  <si>
    <t>Brunei</t>
  </si>
  <si>
    <t>USA</t>
  </si>
  <si>
    <t>モロッコ</t>
  </si>
  <si>
    <t>Morocco</t>
  </si>
  <si>
    <t>Taiwan</t>
  </si>
  <si>
    <t>・その他の車両の部品</t>
    <rPh sb="3" eb="4">
      <t>タ</t>
    </rPh>
    <rPh sb="5" eb="7">
      <t>シャリョウ</t>
    </rPh>
    <rPh sb="8" eb="10">
      <t>ブヒン</t>
    </rPh>
    <phoneticPr fontId="2"/>
  </si>
  <si>
    <t>その他の調整食料品</t>
    <rPh sb="1" eb="2">
      <t>タ</t>
    </rPh>
    <rPh sb="3" eb="5">
      <t>チョウセイ</t>
    </rPh>
    <rPh sb="5" eb="8">
      <t>ショクリョウヒン</t>
    </rPh>
    <phoneticPr fontId="2"/>
  </si>
  <si>
    <t>・自転車及び同部分品</t>
    <phoneticPr fontId="2"/>
  </si>
  <si>
    <t>・チョコレート菓子</t>
    <rPh sb="7" eb="9">
      <t>ガシ</t>
    </rPh>
    <phoneticPr fontId="2"/>
  </si>
  <si>
    <t>・香辛料（ターメリック類等）</t>
    <rPh sb="1" eb="4">
      <t>コウシンリョウ</t>
    </rPh>
    <rPh sb="11" eb="12">
      <t>ルイ</t>
    </rPh>
    <rPh sb="12" eb="13">
      <t>トウ</t>
    </rPh>
    <phoneticPr fontId="2"/>
  </si>
  <si>
    <t>・チョコレート菓子（ホワイトチョコレート）</t>
    <rPh sb="7" eb="9">
      <t>ガシ</t>
    </rPh>
    <phoneticPr fontId="2"/>
  </si>
  <si>
    <t>スリランカ</t>
  </si>
  <si>
    <t>Sri Lanka</t>
  </si>
  <si>
    <t>China</t>
  </si>
  <si>
    <t>インドネシア</t>
  </si>
  <si>
    <t>Indonesia</t>
  </si>
  <si>
    <t>グアテマラ</t>
  </si>
  <si>
    <t>Guatemala</t>
  </si>
  <si>
    <t>1000KG</t>
    <phoneticPr fontId="2"/>
  </si>
  <si>
    <t>木製品及びコルク製品（除家具）</t>
  </si>
  <si>
    <t>Crude Materials</t>
  </si>
  <si>
    <t>2020　　         　　　　　　　　令和２年</t>
    <rPh sb="23" eb="25">
      <t>レイワ</t>
    </rPh>
    <rPh sb="26" eb="27">
      <t>ネン</t>
    </rPh>
    <phoneticPr fontId="2"/>
  </si>
  <si>
    <t>Wood &amp; Cork Manufactured</t>
  </si>
  <si>
    <t>ニュージーランド</t>
  </si>
  <si>
    <t>NZ</t>
  </si>
  <si>
    <t>2021年</t>
    <rPh sb="4" eb="5">
      <t>ネン</t>
    </rPh>
    <phoneticPr fontId="2"/>
  </si>
  <si>
    <t>モルディブ</t>
    <phoneticPr fontId="2"/>
  </si>
  <si>
    <t>ブルネイ</t>
    <phoneticPr fontId="2"/>
  </si>
  <si>
    <t>フランス</t>
  </si>
  <si>
    <t>France</t>
  </si>
  <si>
    <t>Brunei</t>
    <phoneticPr fontId="2"/>
  </si>
  <si>
    <t>Maldives</t>
  </si>
  <si>
    <t>フィリピン</t>
  </si>
  <si>
    <t>Philipine</t>
  </si>
  <si>
    <t>・コーヒー（除く煎ったもの・カフェインを除いたもの）</t>
    <rPh sb="6" eb="7">
      <t>ノゾ</t>
    </rPh>
    <rPh sb="8" eb="9">
      <t>イ</t>
    </rPh>
    <rPh sb="20" eb="21">
      <t>ノゾ</t>
    </rPh>
    <phoneticPr fontId="2"/>
  </si>
  <si>
    <t>2021　　         　　　　　　　　令和3年</t>
    <rPh sb="23" eb="25">
      <t>レイワ</t>
    </rPh>
    <rPh sb="26" eb="27">
      <t>ネン</t>
    </rPh>
    <phoneticPr fontId="2"/>
  </si>
  <si>
    <t>前年比</t>
    <rPh sb="0" eb="3">
      <t>ゼンネンヒ</t>
    </rPh>
    <phoneticPr fontId="2"/>
  </si>
  <si>
    <t>フィジー</t>
  </si>
  <si>
    <t>New Caledonia</t>
    <phoneticPr fontId="2"/>
  </si>
  <si>
    <t>UK</t>
  </si>
  <si>
    <t>2022年</t>
    <rPh sb="4" eb="5">
      <t>ネン</t>
    </rPh>
    <phoneticPr fontId="2"/>
  </si>
  <si>
    <t>飲料及びたばこ</t>
  </si>
  <si>
    <t>・その他の車両の部分品</t>
    <rPh sb="3" eb="4">
      <t>タ</t>
    </rPh>
    <rPh sb="5" eb="7">
      <t>シャリョウ</t>
    </rPh>
    <rPh sb="8" eb="11">
      <t>ブブンヒン</t>
    </rPh>
    <phoneticPr fontId="2"/>
  </si>
  <si>
    <t>（Unit : 100 Million Yen)  （単位：億円）</t>
  </si>
  <si>
    <t>2022　　         　　　　　　　　令和４年</t>
    <rPh sb="23" eb="25">
      <t>レイワ</t>
    </rPh>
    <rPh sb="26" eb="27">
      <t>ネン</t>
    </rPh>
    <phoneticPr fontId="2"/>
  </si>
  <si>
    <t>⑥Republic of Nauru　（ナウル）</t>
    <phoneticPr fontId="2"/>
  </si>
  <si>
    <t>・鉄道用車両</t>
    <rPh sb="1" eb="6">
      <t>テツドウヨウシャリョウ</t>
    </rPh>
    <phoneticPr fontId="2"/>
  </si>
  <si>
    <t>・自動車の部分品</t>
    <rPh sb="1" eb="4">
      <t>ジドウシャ</t>
    </rPh>
    <rPh sb="5" eb="8">
      <t>ブブンヒン</t>
    </rPh>
    <phoneticPr fontId="2"/>
  </si>
  <si>
    <t>・Railways Vehicles</t>
  </si>
  <si>
    <t>・Motor Vehicles</t>
  </si>
  <si>
    <t>・Motor Vehicles</t>
    <phoneticPr fontId="2"/>
  </si>
  <si>
    <t>・Parts of Motor Vehicles</t>
  </si>
  <si>
    <t>・Cycles with Engines</t>
  </si>
  <si>
    <t>・Cycles with Engines</t>
    <phoneticPr fontId="2"/>
  </si>
  <si>
    <t>・Other Vehicles</t>
    <phoneticPr fontId="2"/>
  </si>
  <si>
    <t>・Parts of Other Vehicles</t>
    <phoneticPr fontId="2"/>
  </si>
  <si>
    <t>・Aircraft</t>
  </si>
  <si>
    <t>・Ships and Boats</t>
  </si>
  <si>
    <t>Oil &amp; Related Products</t>
    <phoneticPr fontId="2"/>
  </si>
  <si>
    <t>Gas, Natural &amp; Manufactured</t>
    <phoneticPr fontId="2"/>
  </si>
  <si>
    <t>To FICs　対FICs</t>
    <phoneticPr fontId="2"/>
  </si>
  <si>
    <t>To FICs　対FICs</t>
    <rPh sb="8" eb="9">
      <t>タイ</t>
    </rPh>
    <phoneticPr fontId="2"/>
  </si>
  <si>
    <t>（Share シェア）</t>
    <phoneticPr fontId="2"/>
  </si>
  <si>
    <t>Year　年</t>
    <rPh sb="5" eb="6">
      <t>ネン</t>
    </rPh>
    <phoneticPr fontId="2"/>
  </si>
  <si>
    <t>Crude Materials（原材料）</t>
    <rPh sb="16" eb="19">
      <t>ゲンザイリョウ</t>
    </rPh>
    <phoneticPr fontId="2"/>
  </si>
  <si>
    <t>びんながまぐろ
（生鮮・冷蔵）
Albacore or Longfinned Tunas, Fresh or Chilled</t>
    <phoneticPr fontId="2"/>
  </si>
  <si>
    <t>きはだまぐろ
（生鮮・冷蔵）
Yellowfin Tunas, Fresh or Chilled</t>
    <phoneticPr fontId="2"/>
  </si>
  <si>
    <t>めばちまぐろ
（生鮮・冷蔵）
Bigeye Tunas, Fresh or Chilled</t>
    <phoneticPr fontId="2"/>
  </si>
  <si>
    <t>くろまぐろ
（生鮮・冷蔵）
Bluefin Tunas, Fresh or chilled</t>
    <phoneticPr fontId="2"/>
  </si>
  <si>
    <t>びんながまぐろ
（冷凍）
Albacore or Longfinned Tunas, Frozen</t>
    <phoneticPr fontId="2"/>
  </si>
  <si>
    <t>きはだまぐろ
（冷凍）
Yellowfin Tunas, Frozen</t>
    <phoneticPr fontId="2"/>
  </si>
  <si>
    <t>めばちまぐろ
（冷凍）
Bigeye Tunas, Frozen</t>
    <phoneticPr fontId="2"/>
  </si>
  <si>
    <t>　　　③　　　　増加傾向にあるもの　</t>
    <rPh sb="8" eb="10">
      <t>ゾウカ</t>
    </rPh>
    <rPh sb="10" eb="12">
      <t>ケイコウ</t>
    </rPh>
    <phoneticPr fontId="2"/>
  </si>
  <si>
    <t>　　　②　　　　減少傾向にあるもの　</t>
    <rPh sb="8" eb="10">
      <t>ゲンショウ</t>
    </rPh>
    <rPh sb="10" eb="12">
      <t>ケイコウ</t>
    </rPh>
    <phoneticPr fontId="2"/>
  </si>
  <si>
    <t>New Zealand</t>
    <phoneticPr fontId="2"/>
  </si>
  <si>
    <t>Qatar</t>
  </si>
  <si>
    <t>Malaysia</t>
  </si>
  <si>
    <t>Russia</t>
  </si>
  <si>
    <t>Rubber Manufatured</t>
    <phoneticPr fontId="2"/>
  </si>
  <si>
    <t>Electrical machinery</t>
    <phoneticPr fontId="2"/>
  </si>
  <si>
    <t>・Parts of Motor Vehicle</t>
    <phoneticPr fontId="2"/>
  </si>
  <si>
    <t>・Aircraft</t>
    <phoneticPr fontId="2"/>
  </si>
  <si>
    <t>・Ships &amp; Boats</t>
    <phoneticPr fontId="2"/>
  </si>
  <si>
    <t>・Live Fish</t>
    <phoneticPr fontId="2"/>
  </si>
  <si>
    <t xml:space="preserve">Fish, Crustaceans, Molluscs  </t>
    <phoneticPr fontId="2"/>
  </si>
  <si>
    <t>・Yellowfin Tunas, Fresh or Chilled</t>
    <phoneticPr fontId="2"/>
  </si>
  <si>
    <t>・Bigeye Tunas, Fresh or Chilled</t>
    <phoneticPr fontId="2"/>
  </si>
  <si>
    <t>・Bluefin Tunas, Fresh or Chjlled</t>
    <phoneticPr fontId="2"/>
  </si>
  <si>
    <t>・Other Fish, Fresh or Chilled</t>
    <phoneticPr fontId="2"/>
  </si>
  <si>
    <t>・Albacore or Longfinned Tunas, Frozen</t>
    <phoneticPr fontId="2"/>
  </si>
  <si>
    <t>・Yellowfin Tunas, Frozen</t>
    <phoneticPr fontId="2"/>
  </si>
  <si>
    <t>・Bigeye Tunas, Frozen</t>
    <phoneticPr fontId="2"/>
  </si>
  <si>
    <t>・Fillet &amp; Meat of Fish, Frozen</t>
    <phoneticPr fontId="2"/>
  </si>
  <si>
    <t>・Other Fish, Crustacea &amp; Molluscs</t>
    <phoneticPr fontId="2"/>
  </si>
  <si>
    <t>Fruits &amp; Vegitables</t>
    <phoneticPr fontId="2"/>
  </si>
  <si>
    <t>・Fruits</t>
    <phoneticPr fontId="2"/>
  </si>
  <si>
    <t>Beverages</t>
    <phoneticPr fontId="2"/>
  </si>
  <si>
    <t>Essential oils, Perfume</t>
    <phoneticPr fontId="2"/>
  </si>
  <si>
    <t>・生きている魚(観賞用）</t>
    <rPh sb="1" eb="2">
      <t>イ</t>
    </rPh>
    <rPh sb="6" eb="7">
      <t>サカナ</t>
    </rPh>
    <rPh sb="8" eb="11">
      <t>カンショウヨウ</t>
    </rPh>
    <phoneticPr fontId="2"/>
  </si>
  <si>
    <t>・きはだまぐろ(生鮮・冷蔵）</t>
    <rPh sb="8" eb="10">
      <t>セイセン</t>
    </rPh>
    <rPh sb="11" eb="13">
      <t>レイゾウ</t>
    </rPh>
    <phoneticPr fontId="2"/>
  </si>
  <si>
    <t>・めばちまぐろ(生鮮・冷蔵）</t>
    <rPh sb="8" eb="10">
      <t>セイセン</t>
    </rPh>
    <rPh sb="11" eb="13">
      <t>レイゾウ</t>
    </rPh>
    <phoneticPr fontId="2"/>
  </si>
  <si>
    <t>・くろまぐろ(生鮮・冷蔵）</t>
    <rPh sb="7" eb="9">
      <t>セイセン</t>
    </rPh>
    <rPh sb="10" eb="12">
      <t>レイゾウ</t>
    </rPh>
    <phoneticPr fontId="2"/>
  </si>
  <si>
    <t>・その他の魚(生鮮・冷蔵）</t>
    <rPh sb="3" eb="4">
      <t>タ</t>
    </rPh>
    <rPh sb="5" eb="6">
      <t>サカナ</t>
    </rPh>
    <rPh sb="7" eb="9">
      <t>セイセン</t>
    </rPh>
    <rPh sb="10" eb="12">
      <t>レイゾウ</t>
    </rPh>
    <phoneticPr fontId="2"/>
  </si>
  <si>
    <t>・きはだまぐろ(冷凍）</t>
    <rPh sb="8" eb="10">
      <t>レイトウ</t>
    </rPh>
    <phoneticPr fontId="2"/>
  </si>
  <si>
    <t>・めばちまぐろ(冷凍）</t>
    <rPh sb="8" eb="10">
      <t>レイトウ</t>
    </rPh>
    <phoneticPr fontId="2"/>
  </si>
  <si>
    <t>・魚のフィレ(冷凍）</t>
    <rPh sb="1" eb="2">
      <t>サカナ</t>
    </rPh>
    <rPh sb="7" eb="9">
      <t>レイトウ</t>
    </rPh>
    <phoneticPr fontId="2"/>
  </si>
  <si>
    <t>・Railway Vehicles</t>
    <phoneticPr fontId="2"/>
  </si>
  <si>
    <t xml:space="preserve">・Bicycles &amp; Parts Thereof </t>
    <phoneticPr fontId="2"/>
  </si>
  <si>
    <t>・Parts of Other Vehicleｓ</t>
    <phoneticPr fontId="2"/>
  </si>
  <si>
    <t>・Bigeye Tunas, Freshed or Chilled</t>
    <phoneticPr fontId="2"/>
  </si>
  <si>
    <t>・Stripbellied Bonito, Frozen</t>
    <phoneticPr fontId="2"/>
  </si>
  <si>
    <t>・Other Fish, Frozen</t>
    <phoneticPr fontId="2"/>
  </si>
  <si>
    <t>・Fish Filet, Frozen</t>
    <phoneticPr fontId="2"/>
  </si>
  <si>
    <t>・Fish Preperation</t>
    <phoneticPr fontId="2"/>
  </si>
  <si>
    <t>・Albacore or Longfinnes Tuna, Fresh or Chilled</t>
    <phoneticPr fontId="2"/>
  </si>
  <si>
    <t>・Albacore or Longfinnes Tuna, Frozen</t>
    <phoneticPr fontId="2"/>
  </si>
  <si>
    <t>・Swordfish, Frozen</t>
    <phoneticPr fontId="2"/>
  </si>
  <si>
    <t>Cereals, Cereal Preparation</t>
    <phoneticPr fontId="2"/>
  </si>
  <si>
    <t>Sugar,Sugar Preparation &amp; Honey</t>
    <phoneticPr fontId="2"/>
  </si>
  <si>
    <t>・Coffee, not Roasted, not Decaffeinated</t>
    <phoneticPr fontId="2"/>
  </si>
  <si>
    <t>・Chocolate Confectionery</t>
    <phoneticPr fontId="2"/>
  </si>
  <si>
    <t>・Spices</t>
    <phoneticPr fontId="2"/>
  </si>
  <si>
    <t>Feeding-Stuff for Animals</t>
    <phoneticPr fontId="2"/>
  </si>
  <si>
    <t>・Mineral Water</t>
    <phoneticPr fontId="2"/>
  </si>
  <si>
    <t>・Rum</t>
    <phoneticPr fontId="2"/>
  </si>
  <si>
    <t>・Beer</t>
    <phoneticPr fontId="2"/>
  </si>
  <si>
    <t>Woods, Lumber &amp; Cork Products</t>
    <phoneticPr fontId="2"/>
  </si>
  <si>
    <t>Crude Animal &amp; Vegetable</t>
    <phoneticPr fontId="2"/>
  </si>
  <si>
    <t>Metalliferous &amp; Scrap</t>
    <phoneticPr fontId="2"/>
  </si>
  <si>
    <t>Other Food Preparation</t>
    <phoneticPr fontId="2"/>
  </si>
  <si>
    <t>Crude Minerals(Mineral phosphate)</t>
    <phoneticPr fontId="2"/>
  </si>
  <si>
    <t>Leather,Dressed FurSkins</t>
    <phoneticPr fontId="2"/>
  </si>
  <si>
    <t>・Crustacea &amp; Molluscs</t>
    <phoneticPr fontId="2"/>
  </si>
  <si>
    <t>・Bicycles and Parts Thereof</t>
    <phoneticPr fontId="2"/>
  </si>
  <si>
    <t>・Airchaft</t>
    <phoneticPr fontId="2"/>
  </si>
  <si>
    <t>Meat &amp; Meat Preparation</t>
    <phoneticPr fontId="2"/>
  </si>
  <si>
    <t>・Coffee, not Roasted, Decaffeinated</t>
    <phoneticPr fontId="2"/>
  </si>
  <si>
    <t>・Coffee, Roasted, not Decaffeinated</t>
    <phoneticPr fontId="2"/>
  </si>
  <si>
    <t>・Tea</t>
    <phoneticPr fontId="2"/>
  </si>
  <si>
    <t>・Vanilla</t>
    <phoneticPr fontId="2"/>
  </si>
  <si>
    <t>・Cacao beans</t>
    <phoneticPr fontId="2"/>
  </si>
  <si>
    <t>・Tropical Rough Woods</t>
    <phoneticPr fontId="2"/>
  </si>
  <si>
    <t>・Other Rough Woods</t>
    <phoneticPr fontId="2"/>
  </si>
  <si>
    <t>・Other Tropical Woods Sawn, Chipped</t>
    <phoneticPr fontId="2"/>
  </si>
  <si>
    <t>・Other Wood Sawn, Chipped</t>
    <phoneticPr fontId="2"/>
  </si>
  <si>
    <t>Petroleum, Their Products</t>
    <phoneticPr fontId="2"/>
  </si>
  <si>
    <t>・Light Oils &amp; Preparations</t>
    <phoneticPr fontId="2"/>
  </si>
  <si>
    <t>・Petroleum Oils, Not Light Oils &amp; Preparations</t>
    <phoneticPr fontId="2"/>
  </si>
  <si>
    <t>・Waste Oils</t>
    <phoneticPr fontId="2"/>
  </si>
  <si>
    <t>・Natural Gas</t>
    <phoneticPr fontId="2"/>
  </si>
  <si>
    <t>Live Animals</t>
    <phoneticPr fontId="2"/>
  </si>
  <si>
    <t>・Other Fish, Crustaceans, Molluscs</t>
    <phoneticPr fontId="2"/>
  </si>
  <si>
    <t>・Squash</t>
    <phoneticPr fontId="2"/>
  </si>
  <si>
    <t>・Other Fruits</t>
    <phoneticPr fontId="2"/>
  </si>
  <si>
    <t>・Sea weed (mozuku)</t>
    <phoneticPr fontId="2"/>
  </si>
  <si>
    <t>・Ships &amp; Boats *</t>
    <phoneticPr fontId="2"/>
  </si>
  <si>
    <t>・Boneless Meat of Bovine Animals, Frozen</t>
    <phoneticPr fontId="2"/>
  </si>
  <si>
    <t>・Cacao Beans</t>
    <phoneticPr fontId="2"/>
  </si>
  <si>
    <t>・Chocolate confectionery</t>
    <phoneticPr fontId="2"/>
  </si>
  <si>
    <t>Other Vegetable Raw Materials</t>
    <phoneticPr fontId="2"/>
  </si>
  <si>
    <t>Total (FICs)</t>
    <phoneticPr fontId="2"/>
  </si>
  <si>
    <t>FICs 総計</t>
    <rPh sb="5" eb="7">
      <t>ソウケイ</t>
    </rPh>
    <phoneticPr fontId="5"/>
  </si>
  <si>
    <t>1. Overview of Japan's Trade with FICs</t>
    <phoneticPr fontId="2"/>
  </si>
  <si>
    <t>Contents（目次）</t>
  </si>
  <si>
    <t>①Cook Islands</t>
    <phoneticPr fontId="2"/>
  </si>
  <si>
    <t>②Federated States of Micronesia</t>
    <phoneticPr fontId="2"/>
  </si>
  <si>
    <t>⑤Republic of the Marshall Is.</t>
    <phoneticPr fontId="2"/>
  </si>
  <si>
    <t>⑥Republic of Nauru</t>
    <phoneticPr fontId="2"/>
  </si>
  <si>
    <t>⑧Republic of Palau</t>
    <phoneticPr fontId="2"/>
  </si>
  <si>
    <t>⑨Independent State of Papua New Guinea</t>
    <phoneticPr fontId="2"/>
  </si>
  <si>
    <t>⑩Independent State of Samoa</t>
    <phoneticPr fontId="2"/>
  </si>
  <si>
    <t>⑫Kingdom of Tonga</t>
    <phoneticPr fontId="2"/>
  </si>
  <si>
    <t>⑬Tuvalu</t>
    <phoneticPr fontId="2"/>
  </si>
  <si>
    <t>⑭Republic of Vanuatu</t>
    <phoneticPr fontId="2"/>
  </si>
  <si>
    <t>●Japan's Export</t>
    <phoneticPr fontId="2"/>
  </si>
  <si>
    <t>●Japan's Import</t>
  </si>
  <si>
    <t>1. 日本と対太平洋島嶼国との間の貿易</t>
    <phoneticPr fontId="2"/>
  </si>
  <si>
    <t>①クック諸島</t>
    <phoneticPr fontId="2"/>
  </si>
  <si>
    <t>●Japan's Import</t>
    <phoneticPr fontId="2"/>
  </si>
  <si>
    <t>②ミクロネシア連邦</t>
    <phoneticPr fontId="2"/>
  </si>
  <si>
    <t>③フィジー共和国</t>
    <phoneticPr fontId="2"/>
  </si>
  <si>
    <t>④キリバス共和国</t>
    <phoneticPr fontId="2"/>
  </si>
  <si>
    <t>⑤マーシャル諸島共和国</t>
    <phoneticPr fontId="2"/>
  </si>
  <si>
    <t>⑥ナウル共和国</t>
    <phoneticPr fontId="2"/>
  </si>
  <si>
    <t>⑦Niue</t>
    <phoneticPr fontId="2"/>
  </si>
  <si>
    <t>⑦ニウエ</t>
    <phoneticPr fontId="2"/>
  </si>
  <si>
    <t>⑧パラオ共和国</t>
    <phoneticPr fontId="2"/>
  </si>
  <si>
    <t>⑨パプアニューギニア独立国</t>
    <phoneticPr fontId="2"/>
  </si>
  <si>
    <t>⑩サモア独立国</t>
    <phoneticPr fontId="2"/>
  </si>
  <si>
    <t>⑪Solomon Islands</t>
    <phoneticPr fontId="2"/>
  </si>
  <si>
    <t>⑪ソロモン諸島</t>
    <phoneticPr fontId="2"/>
  </si>
  <si>
    <t>⑫トンガ王国</t>
    <phoneticPr fontId="2"/>
  </si>
  <si>
    <t>⑬ツバル</t>
    <phoneticPr fontId="2"/>
  </si>
  <si>
    <t>⑭バヌアツ共和国</t>
    <phoneticPr fontId="2"/>
  </si>
  <si>
    <t>原料別製品</t>
    <rPh sb="0" eb="2">
      <t>ゲンリョウ</t>
    </rPh>
    <rPh sb="2" eb="3">
      <t>ベツ</t>
    </rPh>
    <rPh sb="3" eb="5">
      <t>セイヒン</t>
    </rPh>
    <phoneticPr fontId="4"/>
  </si>
  <si>
    <t>織物用糸及び繊維製品</t>
    <rPh sb="0" eb="3">
      <t>オリモノヨウ</t>
    </rPh>
    <rPh sb="3" eb="4">
      <t>イト</t>
    </rPh>
    <rPh sb="4" eb="5">
      <t>オヨ</t>
    </rPh>
    <rPh sb="6" eb="8">
      <t>センイ</t>
    </rPh>
    <rPh sb="8" eb="10">
      <t>セイヒン</t>
    </rPh>
    <phoneticPr fontId="4"/>
  </si>
  <si>
    <t>非金属鉱物製品</t>
    <rPh sb="0" eb="1">
      <t>ヒ</t>
    </rPh>
    <rPh sb="1" eb="3">
      <t>キンゾク</t>
    </rPh>
    <rPh sb="3" eb="5">
      <t>コウブツ</t>
    </rPh>
    <rPh sb="5" eb="7">
      <t>セイヒン</t>
    </rPh>
    <phoneticPr fontId="4"/>
  </si>
  <si>
    <t>Manufactured Goods</t>
  </si>
  <si>
    <t>特殊取扱品</t>
    <rPh sb="0" eb="2">
      <t>トクシュ</t>
    </rPh>
    <rPh sb="2" eb="4">
      <t>トリアツカイ</t>
    </rPh>
    <rPh sb="4" eb="5">
      <t>ヒン</t>
    </rPh>
    <phoneticPr fontId="4"/>
  </si>
  <si>
    <t>Special Commodities (Re-Import Goods etc)</t>
  </si>
  <si>
    <t>鉄鋼</t>
    <rPh sb="0" eb="2">
      <t>テッコウ</t>
    </rPh>
    <phoneticPr fontId="4"/>
  </si>
  <si>
    <t>非鉄金属</t>
    <rPh sb="0" eb="2">
      <t>ヒテツ</t>
    </rPh>
    <rPh sb="2" eb="4">
      <t>キンゾク</t>
    </rPh>
    <phoneticPr fontId="4"/>
  </si>
  <si>
    <t>・鉄道用車両</t>
    <rPh sb="1" eb="4">
      <t>テツドウヨウ</t>
    </rPh>
    <rPh sb="4" eb="6">
      <t>シャリョウ</t>
    </rPh>
    <phoneticPr fontId="4"/>
  </si>
  <si>
    <t>・めかじき（生鮮・冷蔵）</t>
    <rPh sb="6" eb="8">
      <t>セイセン</t>
    </rPh>
    <rPh sb="9" eb="11">
      <t>レイゾウ</t>
    </rPh>
    <phoneticPr fontId="4"/>
  </si>
  <si>
    <t>・かつお（冷凍）</t>
    <rPh sb="5" eb="7">
      <t>レイトウ</t>
    </rPh>
    <phoneticPr fontId="4"/>
  </si>
  <si>
    <t>・その他の魚（冷凍）</t>
    <rPh sb="3" eb="4">
      <t>タ</t>
    </rPh>
    <rPh sb="5" eb="6">
      <t>サカナ</t>
    </rPh>
    <rPh sb="7" eb="9">
      <t>レイトウ</t>
    </rPh>
    <phoneticPr fontId="4"/>
  </si>
  <si>
    <t>・その他の魚介類</t>
    <rPh sb="3" eb="4">
      <t>タ</t>
    </rPh>
    <rPh sb="5" eb="8">
      <t>ギョカイルイ</t>
    </rPh>
    <phoneticPr fontId="4"/>
  </si>
  <si>
    <t>・Swordfish, Fresh or Chilled</t>
    <phoneticPr fontId="2"/>
  </si>
  <si>
    <t>飼料</t>
    <rPh sb="0" eb="2">
      <t>シリョウ</t>
    </rPh>
    <phoneticPr fontId="4"/>
  </si>
  <si>
    <t>その他の調整食料品</t>
    <rPh sb="2" eb="3">
      <t>タ</t>
    </rPh>
    <rPh sb="4" eb="6">
      <t>チョウセイ</t>
    </rPh>
    <rPh sb="6" eb="9">
      <t>ショクリョウヒン</t>
    </rPh>
    <phoneticPr fontId="4"/>
  </si>
  <si>
    <t>果実及び野菜</t>
    <rPh sb="0" eb="2">
      <t>カジツ</t>
    </rPh>
    <rPh sb="2" eb="3">
      <t>オヨ</t>
    </rPh>
    <rPh sb="4" eb="6">
      <t>ヤサイ</t>
    </rPh>
    <phoneticPr fontId="4"/>
  </si>
  <si>
    <t>Fruits &amp; Vegetables</t>
    <phoneticPr fontId="2"/>
  </si>
  <si>
    <t>金属製品</t>
    <rPh sb="0" eb="2">
      <t>キンゾク</t>
    </rPh>
    <rPh sb="2" eb="4">
      <t>セイヒン</t>
    </rPh>
    <phoneticPr fontId="4"/>
  </si>
  <si>
    <t>・めばちまぐろ（生鮮・冷蔵）</t>
    <rPh sb="8" eb="10">
      <t>セイセン</t>
    </rPh>
    <rPh sb="11" eb="13">
      <t>レイゾウ</t>
    </rPh>
    <phoneticPr fontId="4"/>
  </si>
  <si>
    <t>・びんながまぐろ（冷凍）</t>
    <rPh sb="9" eb="11">
      <t>レイトウ</t>
    </rPh>
    <phoneticPr fontId="4"/>
  </si>
  <si>
    <t>・きはだまぐろ（冷凍）</t>
    <rPh sb="8" eb="10">
      <t>レイトウ</t>
    </rPh>
    <phoneticPr fontId="4"/>
  </si>
  <si>
    <t>・魚のフィレ(生鮮・冷蔵）</t>
    <rPh sb="1" eb="2">
      <t>サカナ</t>
    </rPh>
    <rPh sb="7" eb="9">
      <t>セイセン</t>
    </rPh>
    <rPh sb="10" eb="12">
      <t>レイゾウ</t>
    </rPh>
    <phoneticPr fontId="4"/>
  </si>
  <si>
    <t>・魚のフィレ（生鮮・冷蔵）</t>
    <rPh sb="1" eb="2">
      <t>サカナ</t>
    </rPh>
    <rPh sb="7" eb="9">
      <t>セイセン</t>
    </rPh>
    <rPh sb="10" eb="12">
      <t>レイゾウ</t>
    </rPh>
    <phoneticPr fontId="4"/>
  </si>
  <si>
    <t>・Fillet &amp; Meat of Fish, Fresh or Chilled</t>
    <phoneticPr fontId="2"/>
  </si>
  <si>
    <t>・航空機類</t>
    <rPh sb="1" eb="4">
      <t>コウクウキ</t>
    </rPh>
    <rPh sb="4" eb="5">
      <t>ルイ</t>
    </rPh>
    <phoneticPr fontId="4"/>
  </si>
  <si>
    <t>・魚のフィレ（冷凍）</t>
    <rPh sb="1" eb="2">
      <t>サカナ</t>
    </rPh>
    <rPh sb="7" eb="9">
      <t>レイトウ</t>
    </rPh>
    <phoneticPr fontId="4"/>
  </si>
  <si>
    <t>Manufactured Products</t>
  </si>
  <si>
    <t>雑製品</t>
    <rPh sb="0" eb="1">
      <t>ザツ</t>
    </rPh>
    <rPh sb="1" eb="3">
      <t>セイヒン</t>
    </rPh>
    <phoneticPr fontId="4"/>
  </si>
  <si>
    <t>鉱物性燃料</t>
    <rPh sb="0" eb="3">
      <t>コウブツセイ</t>
    </rPh>
    <rPh sb="3" eb="5">
      <t>ネンリョウ</t>
    </rPh>
    <phoneticPr fontId="4"/>
  </si>
  <si>
    <t>Chemicals</t>
  </si>
  <si>
    <t>化学製品</t>
    <rPh sb="0" eb="2">
      <t>カガク</t>
    </rPh>
    <rPh sb="2" eb="4">
      <t>セイヒン</t>
    </rPh>
    <phoneticPr fontId="4"/>
  </si>
  <si>
    <t>原材料</t>
    <rPh sb="0" eb="3">
      <t>ゲンザイリョウ</t>
    </rPh>
    <phoneticPr fontId="4"/>
  </si>
  <si>
    <t>・くろまぐろ（生鮮・冷蔵）</t>
    <rPh sb="7" eb="9">
      <t>セイセン</t>
    </rPh>
    <rPh sb="10" eb="12">
      <t>レイゾウ</t>
    </rPh>
    <phoneticPr fontId="4"/>
  </si>
  <si>
    <t>Animals &amp; Vegetable Oil, Fat</t>
  </si>
  <si>
    <t>動植物性油脂</t>
    <rPh sb="0" eb="3">
      <t>ドウショクブツ</t>
    </rPh>
    <rPh sb="3" eb="4">
      <t>セイ</t>
    </rPh>
    <rPh sb="4" eb="6">
      <t>ユシ</t>
    </rPh>
    <phoneticPr fontId="4"/>
  </si>
  <si>
    <t>・その他の魚（生鮮・冷蔵）</t>
    <rPh sb="3" eb="4">
      <t>タ</t>
    </rPh>
    <rPh sb="5" eb="6">
      <t>サカナ</t>
    </rPh>
    <rPh sb="7" eb="9">
      <t>セイセン</t>
    </rPh>
    <rPh sb="10" eb="12">
      <t>レイゾウ</t>
    </rPh>
    <phoneticPr fontId="4"/>
  </si>
  <si>
    <t>・その他の香辛料（トウガラシ類等）</t>
    <rPh sb="3" eb="4">
      <t>タ</t>
    </rPh>
    <rPh sb="5" eb="8">
      <t>コウシンリョウ</t>
    </rPh>
    <rPh sb="14" eb="15">
      <t>ルイ</t>
    </rPh>
    <rPh sb="15" eb="16">
      <t>トウ</t>
    </rPh>
    <phoneticPr fontId="4"/>
  </si>
  <si>
    <t>・Other Spices</t>
    <phoneticPr fontId="2"/>
  </si>
  <si>
    <t>・石油・歴青油（原油）</t>
    <rPh sb="1" eb="3">
      <t>セキユ</t>
    </rPh>
    <rPh sb="4" eb="5">
      <t>レキ</t>
    </rPh>
    <rPh sb="5" eb="6">
      <t>セイ</t>
    </rPh>
    <rPh sb="6" eb="7">
      <t>ユ</t>
    </rPh>
    <rPh sb="8" eb="10">
      <t>ゲンユ</t>
    </rPh>
    <phoneticPr fontId="4"/>
  </si>
  <si>
    <t>・Petroleum Oils, Bituminous Minerals &amp; Crude</t>
    <phoneticPr fontId="2"/>
  </si>
  <si>
    <t>非金属鉱物製品</t>
    <rPh sb="0" eb="3">
      <t>ヒキンゾク</t>
    </rPh>
    <rPh sb="3" eb="5">
      <t>コウブツ</t>
    </rPh>
    <rPh sb="5" eb="7">
      <t>セイヒン</t>
    </rPh>
    <phoneticPr fontId="4"/>
  </si>
  <si>
    <t>・びんながまぐろ（生鮮・冷蔵）</t>
    <rPh sb="9" eb="11">
      <t>セイセン</t>
    </rPh>
    <rPh sb="12" eb="14">
      <t>レイゾウ</t>
    </rPh>
    <phoneticPr fontId="4"/>
  </si>
  <si>
    <t>・その他（パンノ実粉）</t>
    <rPh sb="3" eb="4">
      <t>タ</t>
    </rPh>
    <rPh sb="8" eb="9">
      <t>ミ</t>
    </rPh>
    <rPh sb="9" eb="10">
      <t>コ</t>
    </rPh>
    <phoneticPr fontId="4"/>
  </si>
  <si>
    <t xml:space="preserve">・Other Fruits &amp; Vegitables (Flour of Breadfruit)  </t>
    <phoneticPr fontId="2"/>
  </si>
  <si>
    <t>・自転車及び同部分品</t>
    <rPh sb="1" eb="4">
      <t>ジテンシャ</t>
    </rPh>
    <rPh sb="4" eb="5">
      <t>オヨ</t>
    </rPh>
    <rPh sb="6" eb="7">
      <t>ドウ</t>
    </rPh>
    <rPh sb="7" eb="10">
      <t>ブブンヒン</t>
    </rPh>
    <phoneticPr fontId="4"/>
  </si>
  <si>
    <t>・きはだまぐろ（生鮮・冷蔵）</t>
    <rPh sb="8" eb="10">
      <t>セイセン</t>
    </rPh>
    <rPh sb="11" eb="13">
      <t>レイゾウ</t>
    </rPh>
    <phoneticPr fontId="4"/>
  </si>
  <si>
    <t>木材、コルク</t>
    <rPh sb="0" eb="2">
      <t>モクザイ</t>
    </rPh>
    <phoneticPr fontId="4"/>
  </si>
  <si>
    <t>その他の動物性原材料</t>
    <rPh sb="2" eb="3">
      <t>タ</t>
    </rPh>
    <rPh sb="4" eb="7">
      <t>ドウブツセイ</t>
    </rPh>
    <rPh sb="7" eb="10">
      <t>ゲンザイリョウ</t>
    </rPh>
    <phoneticPr fontId="4"/>
  </si>
  <si>
    <t>ゴム製品</t>
    <rPh sb="2" eb="4">
      <t>セイヒン</t>
    </rPh>
    <phoneticPr fontId="4"/>
  </si>
  <si>
    <t>Other Animal Raw Materials</t>
    <phoneticPr fontId="2"/>
  </si>
  <si>
    <t>・さといも</t>
  </si>
  <si>
    <t>・Taro (Colocasia esculenta)</t>
    <phoneticPr fontId="2"/>
  </si>
  <si>
    <t>コーヒー、茶、ココア、香辛料</t>
    <rPh sb="5" eb="6">
      <t>チャ</t>
    </rPh>
    <rPh sb="11" eb="14">
      <t>コウシンリョウ</t>
    </rPh>
    <phoneticPr fontId="4"/>
  </si>
  <si>
    <t>・カカオ豆</t>
    <rPh sb="4" eb="5">
      <t>マメ</t>
    </rPh>
    <phoneticPr fontId="4"/>
  </si>
  <si>
    <t>Beverages and Tabacco</t>
  </si>
  <si>
    <t>飲料及びたばこ</t>
    <rPh sb="0" eb="2">
      <t>インリョウ</t>
    </rPh>
    <rPh sb="2" eb="3">
      <t>オヨ</t>
    </rPh>
    <phoneticPr fontId="4"/>
  </si>
  <si>
    <t>飲料</t>
    <rPh sb="0" eb="2">
      <t>インリョウ</t>
    </rPh>
    <phoneticPr fontId="4"/>
  </si>
  <si>
    <t>木製品及びコルク製品</t>
    <rPh sb="0" eb="3">
      <t>モクセイヒン</t>
    </rPh>
    <rPh sb="3" eb="4">
      <t>オヨ</t>
    </rPh>
    <rPh sb="8" eb="10">
      <t>セイヒン</t>
    </rPh>
    <phoneticPr fontId="4"/>
  </si>
  <si>
    <t>Machinery, Transport Equip.</t>
  </si>
  <si>
    <t>機械類及び輸送用機器</t>
    <rPh sb="0" eb="3">
      <t>キカイルイ</t>
    </rPh>
    <rPh sb="3" eb="4">
      <t>オヨ</t>
    </rPh>
    <rPh sb="5" eb="8">
      <t>ユソウヨウ</t>
    </rPh>
    <rPh sb="8" eb="10">
      <t>キキ</t>
    </rPh>
    <phoneticPr fontId="4"/>
  </si>
  <si>
    <t>・食用の牛の舌（冷凍）</t>
    <rPh sb="1" eb="3">
      <t>ショクヨウ</t>
    </rPh>
    <rPh sb="4" eb="5">
      <t>ウシ</t>
    </rPh>
    <rPh sb="6" eb="7">
      <t>シタ</t>
    </rPh>
    <rPh sb="8" eb="10">
      <t>レイトウ</t>
    </rPh>
    <phoneticPr fontId="4"/>
  </si>
  <si>
    <t>・食用の牛の舌・肝臓以外のくず（冷凍）</t>
    <rPh sb="1" eb="3">
      <t>ショクヨウ</t>
    </rPh>
    <rPh sb="4" eb="5">
      <t>ウシ</t>
    </rPh>
    <rPh sb="6" eb="7">
      <t>シタ</t>
    </rPh>
    <rPh sb="8" eb="10">
      <t>カンゾウ</t>
    </rPh>
    <rPh sb="10" eb="12">
      <t>イガイ</t>
    </rPh>
    <rPh sb="16" eb="18">
      <t>レイトウ</t>
    </rPh>
    <phoneticPr fontId="4"/>
  </si>
  <si>
    <t>・Tongues of Bovine Animals, Frozen</t>
    <phoneticPr fontId="2"/>
  </si>
  <si>
    <t>・Edible Offal of Bovine Animals, Frozen</t>
    <phoneticPr fontId="2"/>
  </si>
  <si>
    <t>・バニラ豆</t>
    <rPh sb="4" eb="5">
      <t>マメ</t>
    </rPh>
    <phoneticPr fontId="4"/>
  </si>
  <si>
    <t>・Vanilla Beans</t>
    <phoneticPr fontId="2"/>
  </si>
  <si>
    <t>その他の動物性原料（動物の内臓）</t>
    <rPh sb="2" eb="3">
      <t>タ</t>
    </rPh>
    <rPh sb="4" eb="7">
      <t>ドウブツセイ</t>
    </rPh>
    <rPh sb="7" eb="9">
      <t>ゲンリョウ</t>
    </rPh>
    <rPh sb="10" eb="12">
      <t>ドウブツ</t>
    </rPh>
    <rPh sb="13" eb="15">
      <t>ナイゾウ</t>
    </rPh>
    <phoneticPr fontId="4"/>
  </si>
  <si>
    <t>③Republic of Fiji</t>
    <phoneticPr fontId="2"/>
  </si>
  <si>
    <t>④Republic of Kiribati</t>
    <phoneticPr fontId="2"/>
  </si>
  <si>
    <t>Live Animals</t>
  </si>
  <si>
    <t>革及び同製品・毛皮</t>
    <phoneticPr fontId="2"/>
  </si>
  <si>
    <t>(100%)</t>
  </si>
  <si>
    <t>2023年</t>
    <rPh sb="4" eb="5">
      <t>ネン</t>
    </rPh>
    <phoneticPr fontId="2"/>
  </si>
  <si>
    <t>Marshall Is</t>
  </si>
  <si>
    <t>なし
None</t>
  </si>
  <si>
    <t>南アフリカ</t>
  </si>
  <si>
    <t>マーシャル諸島</t>
  </si>
  <si>
    <t>Marshall Is.</t>
  </si>
  <si>
    <t>マダガスカル</t>
  </si>
  <si>
    <t>パプアニューギニア</t>
  </si>
  <si>
    <t>メキシコ</t>
  </si>
  <si>
    <t>米国</t>
  </si>
  <si>
    <t>バヌアツ</t>
  </si>
  <si>
    <t>Mexico</t>
  </si>
  <si>
    <t>Vanuatu</t>
  </si>
  <si>
    <t>ベトナム</t>
  </si>
  <si>
    <t>コロンビア</t>
  </si>
  <si>
    <t>タンザニア</t>
  </si>
  <si>
    <t>Vietnam</t>
  </si>
  <si>
    <t>Colombia</t>
  </si>
  <si>
    <t>Tanzania</t>
  </si>
  <si>
    <t>New　Caledonia</t>
  </si>
  <si>
    <t>韓国</t>
  </si>
  <si>
    <t>チリ</t>
  </si>
  <si>
    <t>ペルー</t>
  </si>
  <si>
    <t>カナダ</t>
  </si>
  <si>
    <t>台湾</t>
  </si>
  <si>
    <t>ナウル</t>
  </si>
  <si>
    <t>中国</t>
  </si>
  <si>
    <t>ヨルダン</t>
  </si>
  <si>
    <t>Jordan</t>
  </si>
  <si>
    <t>イタリア</t>
  </si>
  <si>
    <t>英国</t>
  </si>
  <si>
    <t>ドイツ</t>
  </si>
  <si>
    <t>Italy</t>
  </si>
  <si>
    <t>Germany</t>
  </si>
  <si>
    <t>Spain</t>
  </si>
  <si>
    <t>パラオ</t>
  </si>
  <si>
    <t>化学製品</t>
  </si>
  <si>
    <t>・鉄道用車両</t>
  </si>
  <si>
    <t>木材、コルク</t>
  </si>
  <si>
    <t>・自動車の部分品</t>
  </si>
  <si>
    <t>2023　　         　　　　　　　　令和５年</t>
    <rPh sb="23" eb="25">
      <t>レイワ</t>
    </rPh>
    <rPh sb="26" eb="27">
      <t>ネン</t>
    </rPh>
    <phoneticPr fontId="2"/>
  </si>
  <si>
    <t>●日本からクック諸島への輸出</t>
    <rPh sb="1" eb="3">
      <t xml:space="preserve">ニホン </t>
    </rPh>
    <phoneticPr fontId="2"/>
  </si>
  <si>
    <t>●日本からミクロネシア連邦への輸出</t>
    <phoneticPr fontId="2"/>
  </si>
  <si>
    <t>●日本からフィジーへの輸出</t>
    <phoneticPr fontId="2"/>
  </si>
  <si>
    <t>●日本からキリバスへの輸出</t>
    <phoneticPr fontId="2"/>
  </si>
  <si>
    <t>●日本からマーシャル諸島への輸出</t>
    <phoneticPr fontId="2"/>
  </si>
  <si>
    <t>●日本からナウルへの輸出</t>
    <phoneticPr fontId="2"/>
  </si>
  <si>
    <t>●日本からニウエへの輸出</t>
    <phoneticPr fontId="2"/>
  </si>
  <si>
    <t>●日本からパラオへの輸出</t>
    <phoneticPr fontId="2"/>
  </si>
  <si>
    <t>●日本からパプアニューギニアへの輸出</t>
    <phoneticPr fontId="2"/>
  </si>
  <si>
    <t>●日本からサモアへの輸出</t>
    <phoneticPr fontId="2"/>
  </si>
  <si>
    <t>●日本からソロモン諸島への輸出</t>
    <phoneticPr fontId="2"/>
  </si>
  <si>
    <t>●日本からトンガへの輸出</t>
    <phoneticPr fontId="2"/>
  </si>
  <si>
    <t>●日本からツバルへの輸出</t>
    <phoneticPr fontId="2"/>
  </si>
  <si>
    <t>●日本からバヌアツへの輸出</t>
    <phoneticPr fontId="2"/>
  </si>
  <si>
    <t>●クック諸島から日本への輸入</t>
    <rPh sb="8" eb="10">
      <t xml:space="preserve">ニホン </t>
    </rPh>
    <phoneticPr fontId="2"/>
  </si>
  <si>
    <t>●ミクロネシア連邦から日本への輸入</t>
    <phoneticPr fontId="2"/>
  </si>
  <si>
    <t>●フィジーから日本への輸入</t>
    <phoneticPr fontId="2"/>
  </si>
  <si>
    <t>●キリバスから日本への輸入</t>
    <phoneticPr fontId="2"/>
  </si>
  <si>
    <t>●マーシャル諸島から日本への輸入</t>
    <phoneticPr fontId="2"/>
  </si>
  <si>
    <t>●ナウルから日本への輸入</t>
    <phoneticPr fontId="2"/>
  </si>
  <si>
    <t>●ニウエから日本への輸入</t>
    <phoneticPr fontId="2"/>
  </si>
  <si>
    <t>●パラオから日本への輸入</t>
    <phoneticPr fontId="2"/>
  </si>
  <si>
    <t>●パプアニューギニアから日本への輸入</t>
    <phoneticPr fontId="2"/>
  </si>
  <si>
    <t>●サモアから日本への輸入</t>
    <phoneticPr fontId="2"/>
  </si>
  <si>
    <t>●ソロモン諸島から日本への輸入</t>
    <phoneticPr fontId="2"/>
  </si>
  <si>
    <t>●トンガから日本への輸入</t>
    <phoneticPr fontId="2"/>
  </si>
  <si>
    <t>●ツバルから日本への輸入</t>
    <phoneticPr fontId="2"/>
  </si>
  <si>
    <t>●バヌアツから日本への輸入</t>
    <phoneticPr fontId="2"/>
  </si>
  <si>
    <t>Taiwan</t>
    <phoneticPr fontId="2"/>
  </si>
  <si>
    <t>Canada</t>
    <phoneticPr fontId="2"/>
  </si>
  <si>
    <t>Peru</t>
    <phoneticPr fontId="2"/>
  </si>
  <si>
    <t>Chile</t>
    <phoneticPr fontId="2"/>
  </si>
  <si>
    <t>Visitors Arrivals from Japan To FICs, French 
Polynesia and New Caledonia (2012-2021)</t>
    <phoneticPr fontId="2"/>
  </si>
  <si>
    <t>日本人訪問客数増減動向（2012-2021）</t>
    <rPh sb="0" eb="2">
      <t>ニホン</t>
    </rPh>
    <rPh sb="2" eb="3">
      <t>ジン</t>
    </rPh>
    <rPh sb="3" eb="6">
      <t>ホウモンキャク</t>
    </rPh>
    <rPh sb="6" eb="7">
      <t>スウ</t>
    </rPh>
    <rPh sb="7" eb="9">
      <t>ゾウゲン</t>
    </rPh>
    <rPh sb="9" eb="11">
      <t>ドウコウ</t>
    </rPh>
    <phoneticPr fontId="2"/>
  </si>
  <si>
    <t>Japanese Overseas Travelers 
by Destination (2021)</t>
    <phoneticPr fontId="2"/>
  </si>
  <si>
    <t>国別日本人訪問客数（2021）</t>
    <rPh sb="0" eb="2">
      <t>クニベツ</t>
    </rPh>
    <rPh sb="2" eb="4">
      <t>ニホン</t>
    </rPh>
    <rPh sb="4" eb="5">
      <t>ジン</t>
    </rPh>
    <rPh sb="5" eb="8">
      <t>ホウモンキャク</t>
    </rPh>
    <rPh sb="8" eb="9">
      <t>スウ</t>
    </rPh>
    <phoneticPr fontId="2"/>
  </si>
  <si>
    <t>・船舶類 *</t>
    <rPh sb="1" eb="3">
      <t>センパク</t>
    </rPh>
    <rPh sb="3" eb="4">
      <t>ルイ</t>
    </rPh>
    <phoneticPr fontId="2"/>
  </si>
  <si>
    <t>・Other Fish, Frozen *</t>
    <phoneticPr fontId="2"/>
  </si>
  <si>
    <t>・その他の魚(冷凍）*</t>
    <rPh sb="3" eb="4">
      <t>タ</t>
    </rPh>
    <rPh sb="5" eb="6">
      <t>サカナ</t>
    </rPh>
    <rPh sb="7" eb="9">
      <t>レイトウ</t>
    </rPh>
    <phoneticPr fontId="2"/>
  </si>
  <si>
    <t>*主にキンメダイ</t>
    <phoneticPr fontId="2"/>
  </si>
  <si>
    <t>* Mainly Beryx splendens</t>
    <phoneticPr fontId="2"/>
  </si>
  <si>
    <t>注）四捨五入の関係上、合計が一致しないことがある。</t>
  </si>
  <si>
    <t>Note: May not sum to total due to rounding.</t>
  </si>
  <si>
    <t>Note: May not sum to total due to rounding.</t>
    <phoneticPr fontId="2"/>
  </si>
  <si>
    <t>①Japan's Export to FICs by Commodities and Countries (2024)</t>
    <phoneticPr fontId="2"/>
  </si>
  <si>
    <t>Japan's Export to FICs (2024)</t>
    <phoneticPr fontId="2"/>
  </si>
  <si>
    <t>日本からFICｓへの輸出（2024）</t>
    <rPh sb="0" eb="2">
      <t>ニホン</t>
    </rPh>
    <rPh sb="10" eb="12">
      <t>ユシュツ</t>
    </rPh>
    <phoneticPr fontId="2"/>
  </si>
  <si>
    <t>②Japan's Import from FICs by Commodities and Countries (2024)</t>
    <phoneticPr fontId="2"/>
  </si>
  <si>
    <t>Japan's Import from FICs (2024)</t>
    <phoneticPr fontId="2"/>
  </si>
  <si>
    <t>FICsから日本への輸入 （2024）</t>
    <rPh sb="6" eb="8">
      <t xml:space="preserve">ニホン </t>
    </rPh>
    <rPh sb="10" eb="12">
      <t>ユニュウ</t>
    </rPh>
    <phoneticPr fontId="2"/>
  </si>
  <si>
    <t xml:space="preserve">③Japan's Trade with FICs from 2015～2024 </t>
    <phoneticPr fontId="2"/>
  </si>
  <si>
    <t>④Composition of Japan's Imports from FICs (2020～2024）</t>
    <phoneticPr fontId="2"/>
  </si>
  <si>
    <t>⑤Ranking of FIC Importers of Japanese Goods (2020～2024)</t>
    <phoneticPr fontId="2"/>
  </si>
  <si>
    <t>⑥Ranking of FIC Exporters to Japan (2020～2024）</t>
    <phoneticPr fontId="2"/>
  </si>
  <si>
    <t>⑦Tuna: Amount of Japan's Import(2020～2024)</t>
    <phoneticPr fontId="2"/>
  </si>
  <si>
    <t>⑧Bigeye Tunas(Fresh or Chilled) : Top Exporting Countries to Japan(2022～2024)</t>
    <phoneticPr fontId="2"/>
  </si>
  <si>
    <t>2024年</t>
    <rPh sb="4" eb="5">
      <t>ネン</t>
    </rPh>
    <phoneticPr fontId="2"/>
  </si>
  <si>
    <t>⑨Yellowfin Tunas(Fresh or Chilled) : Top Exporting Countries to Japan(2022～2024)</t>
    <phoneticPr fontId="2"/>
  </si>
  <si>
    <t>⑩Stripbellied Bonito(Frozen) : Top Exporting Countries to Japan(2022～2024)</t>
    <phoneticPr fontId="2"/>
  </si>
  <si>
    <t>タイ</t>
    <phoneticPr fontId="2"/>
  </si>
  <si>
    <t>⑪Vanilla Beans: Top Exporting Countries to Japan(2021～2024)</t>
    <phoneticPr fontId="2"/>
  </si>
  <si>
    <t>⑫Coffee: Top Exporting Countries to Japan(2021～2024)</t>
    <phoneticPr fontId="2"/>
  </si>
  <si>
    <t>⑬Squash : Top Exporting Countries to Japan(2021～2024)</t>
    <phoneticPr fontId="2"/>
  </si>
  <si>
    <t>⑭Liquefied Natural Gas(LNG): Top Exporting Countries to Japan(2021～2024)</t>
    <phoneticPr fontId="2"/>
  </si>
  <si>
    <t>オマーン</t>
    <phoneticPr fontId="2"/>
  </si>
  <si>
    <t>⑮Copper Ore : Top Exporting Countries to Japan (2021～2024)</t>
    <phoneticPr fontId="2"/>
  </si>
  <si>
    <t>⑯Phosphate Rock  : Top Exporting Countries to Japan(2021～2024)</t>
    <phoneticPr fontId="2"/>
  </si>
  <si>
    <t>⑰Mineral Water: Top Exporting Countries to Japan(2021～2024)</t>
    <phoneticPr fontId="2"/>
  </si>
  <si>
    <t>スペイン</t>
    <phoneticPr fontId="2"/>
  </si>
  <si>
    <t>⑱Live Fish: Top Exporting Countries to Japan(2021～2024)</t>
    <phoneticPr fontId="2"/>
  </si>
  <si>
    <t>２.Japan's Trade with FIC Individual Country (2014 ～2024）</t>
    <phoneticPr fontId="2"/>
  </si>
  <si>
    <t>2024　　         　　　　　　　　令和6年</t>
    <rPh sb="23" eb="25">
      <t>レイワ</t>
    </rPh>
    <rPh sb="26" eb="27">
      <t>ネン</t>
    </rPh>
    <phoneticPr fontId="2"/>
  </si>
  <si>
    <t>2019　　         　　　　　　　　平成31年/令和元年</t>
    <rPh sb="23" eb="25">
      <t>ヘイセイ</t>
    </rPh>
    <rPh sb="27" eb="28">
      <t>ネン</t>
    </rPh>
    <rPh sb="29" eb="31">
      <t>レイワ</t>
    </rPh>
    <rPh sb="31" eb="33">
      <t>ガンネン</t>
    </rPh>
    <phoneticPr fontId="2"/>
  </si>
  <si>
    <t>(出典：国連世界観光機関（UNWTO)、ただしミクロネシア連邦およびパラオのみ政府観光局）（Source: World Tourism Organization, except FSM after 2008 (from FSM National Tourism Office) and Palau after 2013(from Palau Visitors Authority))</t>
    <rPh sb="1" eb="3">
      <t>シュッテン</t>
    </rPh>
    <rPh sb="4" eb="6">
      <t>コクレン</t>
    </rPh>
    <rPh sb="6" eb="8">
      <t>セカイ</t>
    </rPh>
    <rPh sb="8" eb="10">
      <t>カンコウ</t>
    </rPh>
    <rPh sb="10" eb="12">
      <t>キカン</t>
    </rPh>
    <rPh sb="29" eb="31">
      <t>レンポウ</t>
    </rPh>
    <rPh sb="39" eb="41">
      <t>セイフ</t>
    </rPh>
    <rPh sb="41" eb="44">
      <t>カンコウキョク</t>
    </rPh>
    <phoneticPr fontId="5"/>
  </si>
  <si>
    <t>①Japan's Export to FICs by Commodities and Countries（2024）</t>
    <phoneticPr fontId="2"/>
  </si>
  <si>
    <t>②Japan's Import from FICs by Commodities and Countries（2024）</t>
    <phoneticPr fontId="2"/>
  </si>
  <si>
    <t>③Japan's Trade with FICs from 2015〜2024</t>
    <phoneticPr fontId="2"/>
  </si>
  <si>
    <t>④Composition of Japan's Imports from FICs（2020〜2024）</t>
    <phoneticPr fontId="2"/>
  </si>
  <si>
    <t>⑤Ranking of FIC Importers of Japanese Goods（2020〜2024）</t>
    <phoneticPr fontId="2"/>
  </si>
  <si>
    <t>⑥Ranking of FIC Exporters to Japan（2020〜2024）</t>
    <phoneticPr fontId="2"/>
  </si>
  <si>
    <t>⑦Tuna : Amount of Japan's Import（2020〜2024）</t>
    <phoneticPr fontId="2"/>
  </si>
  <si>
    <t>⑧Bigeye Tunas(Fresh or Chilled) : Top Exporting Countries to Japan（2022～2024）</t>
    <phoneticPr fontId="2"/>
  </si>
  <si>
    <t>⑨Yellowfin Tunas(Fresh or Chilled) : Top Exporting Countries to Japan（2022～2024）</t>
    <phoneticPr fontId="2"/>
  </si>
  <si>
    <t>⑩Stripbellied Bonito（Frozen）: Top Exporting Countries to Japan（2022～2024）</t>
    <phoneticPr fontId="2"/>
  </si>
  <si>
    <t>⑪Vanilla Beans : Top Exporting Countries to Japan（2021～2024）</t>
    <phoneticPr fontId="2"/>
  </si>
  <si>
    <t>⑫Coffee : Top Exporting Countries to Japan（2021～2024）</t>
    <phoneticPr fontId="2"/>
  </si>
  <si>
    <t>⑬Squash : Top Exporting Countries to Japan（2021～2024）</t>
    <phoneticPr fontId="2"/>
  </si>
  <si>
    <t>⑭Liquefied Natural Gas（LNG）: Top Exporting Countries to Japan（2021～2024）</t>
    <phoneticPr fontId="2"/>
  </si>
  <si>
    <t>⑮Copper Ore : Top Exporting Countries to Japan（2021～2024）</t>
    <phoneticPr fontId="2"/>
  </si>
  <si>
    <t>⑯Phosphate Rock : Top Exporting Countries to Japan（2021～2024）</t>
    <phoneticPr fontId="2"/>
  </si>
  <si>
    <t>⑰Mineral Water : Top Exporting Countries to Japan（2021～2024）</t>
    <phoneticPr fontId="2"/>
  </si>
  <si>
    <t>⑱Live Fish : Top Exporting Countries to Japan（2021～2024）</t>
    <phoneticPr fontId="2"/>
  </si>
  <si>
    <t>2. Japan's Trade with FIC Individual Country（2014〜2024）</t>
    <phoneticPr fontId="2"/>
  </si>
  <si>
    <t>3. Japan's Foreign Direct Investment to FICs（2019 - 2024）（Source：MOF）</t>
    <phoneticPr fontId="2"/>
  </si>
  <si>
    <t>4. Visitors Arrivals from Japan to Forum Island Countries（2013- 2022）</t>
    <phoneticPr fontId="2"/>
  </si>
  <si>
    <t>(100%)</t>
    <phoneticPr fontId="2"/>
  </si>
  <si>
    <t>Thailand</t>
    <phoneticPr fontId="2"/>
  </si>
  <si>
    <t>Vietnam</t>
    <phoneticPr fontId="2"/>
  </si>
  <si>
    <t>South Korea</t>
    <phoneticPr fontId="2"/>
  </si>
  <si>
    <t xml:space="preserve">Madagascar  </t>
    <phoneticPr fontId="2"/>
  </si>
  <si>
    <t>Oman</t>
    <phoneticPr fontId="2"/>
  </si>
  <si>
    <t>Animal &amp; Vegetable Oil, Fat （動植物性油脂）</t>
    <rPh sb="29" eb="32">
      <t>ドウショクブツ</t>
    </rPh>
    <rPh sb="32" eb="33">
      <t>セイ</t>
    </rPh>
    <rPh sb="33" eb="35">
      <t>ユシ</t>
    </rPh>
    <phoneticPr fontId="2"/>
  </si>
  <si>
    <t>1. Overview of Japan's Trade with FICs　日本と対太平洋島嶼国との間の貿易</t>
    <phoneticPr fontId="2"/>
  </si>
  <si>
    <t>　日本のまぐろ輸入量の推移（2020～2024）</t>
    <rPh sb="1" eb="3">
      <t>ニホン</t>
    </rPh>
    <rPh sb="7" eb="9">
      <t>ユニュウ</t>
    </rPh>
    <rPh sb="9" eb="10">
      <t>リョウ</t>
    </rPh>
    <rPh sb="11" eb="13">
      <t>スイイ</t>
    </rPh>
    <phoneticPr fontId="2"/>
  </si>
  <si>
    <t>①Cook Islands　クック諸島</t>
    <rPh sb="17" eb="19">
      <t>ショトウ</t>
    </rPh>
    <phoneticPr fontId="2"/>
  </si>
  <si>
    <t>●Japan's Export　日本からクック諸島への輸出</t>
    <rPh sb="16" eb="18">
      <t xml:space="preserve">ニホンカラ </t>
    </rPh>
    <rPh sb="23" eb="25">
      <t>ショトウ</t>
    </rPh>
    <rPh sb="27" eb="29">
      <t>ユシュツ</t>
    </rPh>
    <phoneticPr fontId="2"/>
  </si>
  <si>
    <t>●Japan's Import　クック諸島から日本への輸入</t>
    <rPh sb="19" eb="21">
      <t>ショトウ</t>
    </rPh>
    <rPh sb="23" eb="25">
      <t xml:space="preserve">ニホン </t>
    </rPh>
    <rPh sb="27" eb="29">
      <t>ユニュウ</t>
    </rPh>
    <phoneticPr fontId="2"/>
  </si>
  <si>
    <t>②Federated States of Micronesia　ミクロネシア連邦</t>
    <rPh sb="38" eb="40">
      <t>レンポウ</t>
    </rPh>
    <phoneticPr fontId="2"/>
  </si>
  <si>
    <t>●Japan's Export　日本からミクロネシア連邦への輸出</t>
    <rPh sb="16" eb="18">
      <t xml:space="preserve">ニホンカラ </t>
    </rPh>
    <rPh sb="26" eb="28">
      <t>レンポウ</t>
    </rPh>
    <rPh sb="30" eb="32">
      <t>ユシュツ</t>
    </rPh>
    <phoneticPr fontId="2"/>
  </si>
  <si>
    <t>● Japan's Import 　ミクロネシア連邦から日本への輸入</t>
    <rPh sb="24" eb="26">
      <t>レンポウ</t>
    </rPh>
    <rPh sb="28" eb="30">
      <t xml:space="preserve">ニホン </t>
    </rPh>
    <rPh sb="32" eb="34">
      <t>ユニュウ</t>
    </rPh>
    <phoneticPr fontId="2"/>
  </si>
  <si>
    <t>③Republic of Fiji　フィジー共和国</t>
    <rPh sb="22" eb="24">
      <t>キョウワ</t>
    </rPh>
    <rPh sb="24" eb="25">
      <t>コク</t>
    </rPh>
    <phoneticPr fontId="2"/>
  </si>
  <si>
    <t>●Japan's Export　日本からフィジーへの輸出</t>
    <rPh sb="16" eb="18">
      <t xml:space="preserve">ニホンカラ </t>
    </rPh>
    <rPh sb="26" eb="28">
      <t>ユシュツ</t>
    </rPh>
    <phoneticPr fontId="2"/>
  </si>
  <si>
    <t>●Japan's Import　フィジーから日本への輸入</t>
    <rPh sb="22" eb="24">
      <t xml:space="preserve">ニホン </t>
    </rPh>
    <rPh sb="26" eb="28">
      <t>ユニュウ</t>
    </rPh>
    <phoneticPr fontId="2"/>
  </si>
  <si>
    <t>④Republic of Kiribati　キリバス共和国</t>
    <rPh sb="26" eb="28">
      <t>キョウワ</t>
    </rPh>
    <rPh sb="28" eb="29">
      <t>コク</t>
    </rPh>
    <phoneticPr fontId="2"/>
  </si>
  <si>
    <t>●Japan's Export　日本からキリバスへの輸出</t>
    <rPh sb="16" eb="18">
      <t xml:space="preserve">ニホン </t>
    </rPh>
    <rPh sb="26" eb="28">
      <t>ユシュツ</t>
    </rPh>
    <phoneticPr fontId="2"/>
  </si>
  <si>
    <t>● Japan's Import　キリバスから日本への輸入</t>
    <rPh sb="23" eb="25">
      <t xml:space="preserve">ニホン </t>
    </rPh>
    <rPh sb="27" eb="29">
      <t>ユニュウ</t>
    </rPh>
    <phoneticPr fontId="2"/>
  </si>
  <si>
    <t>⑤Republic of the Marshall Is.　マーシャル諸島共和国</t>
    <rPh sb="35" eb="37">
      <t>ショトウ</t>
    </rPh>
    <rPh sb="37" eb="39">
      <t>キョウワ</t>
    </rPh>
    <rPh sb="39" eb="40">
      <t>コク</t>
    </rPh>
    <phoneticPr fontId="2"/>
  </si>
  <si>
    <t>●Japan's Export　日本からマーシャル諸島への輸出</t>
    <rPh sb="16" eb="18">
      <t xml:space="preserve">ニホン </t>
    </rPh>
    <rPh sb="25" eb="27">
      <t>ショトウ</t>
    </rPh>
    <rPh sb="29" eb="31">
      <t>ユシュツ</t>
    </rPh>
    <phoneticPr fontId="2"/>
  </si>
  <si>
    <t>●Japan's Import　マーシャル諸島から日本への輸入</t>
    <rPh sb="21" eb="23">
      <t>ショトウ</t>
    </rPh>
    <rPh sb="25" eb="27">
      <t xml:space="preserve">ニホン </t>
    </rPh>
    <phoneticPr fontId="2"/>
  </si>
  <si>
    <t>⑥Republic of Nauru　ナウル共和国</t>
    <rPh sb="22" eb="24">
      <t>キョウワ</t>
    </rPh>
    <rPh sb="24" eb="25">
      <t>コク</t>
    </rPh>
    <phoneticPr fontId="2"/>
  </si>
  <si>
    <t>●Japan's Export　日本からナウルへの輸出</t>
    <rPh sb="16" eb="18">
      <t xml:space="preserve">ニホン </t>
    </rPh>
    <phoneticPr fontId="2"/>
  </si>
  <si>
    <t>●Japan's Import　ナウルから日本への輸入</t>
    <rPh sb="21" eb="23">
      <t xml:space="preserve">ニホンヘ </t>
    </rPh>
    <phoneticPr fontId="2"/>
  </si>
  <si>
    <t>⑦Niue　ニウエ</t>
    <phoneticPr fontId="2"/>
  </si>
  <si>
    <t>●Japan's Export　日本からニウエへの輸出</t>
    <rPh sb="16" eb="18">
      <t xml:space="preserve">ニホン </t>
    </rPh>
    <phoneticPr fontId="2"/>
  </si>
  <si>
    <t>●Japan's Import　ニウエから日本への輸入</t>
    <rPh sb="21" eb="23">
      <t xml:space="preserve">ニホン </t>
    </rPh>
    <phoneticPr fontId="2"/>
  </si>
  <si>
    <t>⑧Republic of Palau　パラオ共和国</t>
    <rPh sb="22" eb="24">
      <t>キョウワ</t>
    </rPh>
    <rPh sb="24" eb="25">
      <t>コク</t>
    </rPh>
    <phoneticPr fontId="2"/>
  </si>
  <si>
    <t>●Japan's Export　日本からパラオへの輸出</t>
    <rPh sb="16" eb="18">
      <t xml:space="preserve">ニホン </t>
    </rPh>
    <phoneticPr fontId="2"/>
  </si>
  <si>
    <t>●Japan's Import　パラオから日本への輸入</t>
    <rPh sb="21" eb="23">
      <t xml:space="preserve">ニホン </t>
    </rPh>
    <phoneticPr fontId="2"/>
  </si>
  <si>
    <t>⑨Independent State of Papua New Guinea　パプアニューギニア独立国</t>
    <rPh sb="48" eb="50">
      <t>ドクリツ</t>
    </rPh>
    <rPh sb="50" eb="51">
      <t>コク</t>
    </rPh>
    <phoneticPr fontId="2"/>
  </si>
  <si>
    <t>●Japan's Export　日本からパプアニューギニアへの輸出</t>
    <rPh sb="16" eb="18">
      <t xml:space="preserve">ニホン </t>
    </rPh>
    <phoneticPr fontId="2"/>
  </si>
  <si>
    <t>●Japan's Import　パプアニューギニアから日本への輸入</t>
    <rPh sb="27" eb="29">
      <t xml:space="preserve">ニホン </t>
    </rPh>
    <phoneticPr fontId="2"/>
  </si>
  <si>
    <t>⑩Independent State of Samoa　サモア独立国</t>
    <rPh sb="31" eb="33">
      <t>ドクリツ</t>
    </rPh>
    <rPh sb="33" eb="34">
      <t>コク</t>
    </rPh>
    <phoneticPr fontId="2"/>
  </si>
  <si>
    <t>●Japan's Export　日本からサモアへの輸出</t>
    <rPh sb="16" eb="18">
      <t xml:space="preserve">ニホン </t>
    </rPh>
    <phoneticPr fontId="2"/>
  </si>
  <si>
    <t>●Japan's Import　サモアから日本への輸入</t>
    <rPh sb="21" eb="23">
      <t xml:space="preserve">ニホンヘ </t>
    </rPh>
    <phoneticPr fontId="2"/>
  </si>
  <si>
    <t>⑪Solomon Islands　ソロモン諸島</t>
    <rPh sb="21" eb="23">
      <t>ショトウ</t>
    </rPh>
    <phoneticPr fontId="2"/>
  </si>
  <si>
    <t>●Japan's Export　日本からソロモン諸島への輸出</t>
    <rPh sb="16" eb="18">
      <t xml:space="preserve">ニホン </t>
    </rPh>
    <rPh sb="24" eb="26">
      <t>ショトウ</t>
    </rPh>
    <phoneticPr fontId="2"/>
  </si>
  <si>
    <t>●Japan's Import　ソロモン諸島から日本への輸入</t>
    <rPh sb="20" eb="22">
      <t>ショトウ</t>
    </rPh>
    <rPh sb="24" eb="26">
      <t xml:space="preserve">ニホン </t>
    </rPh>
    <phoneticPr fontId="2"/>
  </si>
  <si>
    <t>⑫Kingdom of Tonga　トンガ王国</t>
    <rPh sb="21" eb="23">
      <t>オウコク</t>
    </rPh>
    <phoneticPr fontId="2"/>
  </si>
  <si>
    <t>●Japan's Export　日本からトンガへの輸出</t>
    <rPh sb="16" eb="18">
      <t xml:space="preserve">ニホン </t>
    </rPh>
    <phoneticPr fontId="2"/>
  </si>
  <si>
    <t>●Japan's Import　トンガから日本への輸入</t>
    <rPh sb="21" eb="23">
      <t xml:space="preserve">ニホン </t>
    </rPh>
    <phoneticPr fontId="2"/>
  </si>
  <si>
    <t>⑬Tuvalu　ツバル</t>
    <phoneticPr fontId="2"/>
  </si>
  <si>
    <t>●Japan's Export　日本からツバルへの輸出</t>
    <rPh sb="16" eb="18">
      <t xml:space="preserve">ニホン </t>
    </rPh>
    <phoneticPr fontId="2"/>
  </si>
  <si>
    <t>●Japan's Import　ツバルから日本への輸入</t>
    <rPh sb="21" eb="23">
      <t xml:space="preserve">ニホンヘ </t>
    </rPh>
    <phoneticPr fontId="2"/>
  </si>
  <si>
    <t>⑭Republic of Vanuatu　バヌアツ共和国</t>
    <rPh sb="25" eb="27">
      <t>キョウワ</t>
    </rPh>
    <rPh sb="27" eb="28">
      <t>コク</t>
    </rPh>
    <phoneticPr fontId="2"/>
  </si>
  <si>
    <t>●Japan's Export　日本からバヌアツへの輸出</t>
    <rPh sb="16" eb="18">
      <t xml:space="preserve">ニホン </t>
    </rPh>
    <phoneticPr fontId="2"/>
  </si>
  <si>
    <t>●Japan's Import　バヌアツから日本への輸入</t>
    <rPh sb="22" eb="24">
      <t xml:space="preserve">ニホンヘ </t>
    </rPh>
    <phoneticPr fontId="2"/>
  </si>
  <si>
    <t>3. Japan's Foreign Direct Investment to FICs （2019～2024）（Source：MOF）</t>
    <phoneticPr fontId="2"/>
  </si>
  <si>
    <t>4. Visitors Arrivalｓ from Japan to Forum Island Countries（2013〜2022）</t>
    <phoneticPr fontId="5"/>
  </si>
  <si>
    <t>単価（Unit Price/KG）</t>
    <phoneticPr fontId="2"/>
  </si>
  <si>
    <t>単価（Unit Price/KG）</t>
    <rPh sb="0" eb="2">
      <t>タンカ</t>
    </rPh>
    <phoneticPr fontId="2"/>
  </si>
  <si>
    <t>単価（Unit Price/L）</t>
    <rPh sb="0" eb="2">
      <t>タンカ</t>
    </rPh>
    <phoneticPr fontId="2"/>
  </si>
  <si>
    <t>Solomon Islands</t>
    <phoneticPr fontId="5"/>
  </si>
  <si>
    <t>①日本の商品別国別輸出状況（2024年）</t>
    <phoneticPr fontId="2"/>
  </si>
  <si>
    <t>②日本の商品別国別輸入状況（2024年）</t>
    <phoneticPr fontId="2"/>
  </si>
  <si>
    <t>③日本と太平洋島嶼国との間の貿易の推移（2015年〜2024年）</t>
    <phoneticPr fontId="2"/>
  </si>
  <si>
    <t>④太平洋島嶼国から日本への輸入品目（2020年～2024年）</t>
    <phoneticPr fontId="2"/>
  </si>
  <si>
    <t>⑤日本から太平洋島嶼国への国別輸出額と順位（2020年～2024年）</t>
    <phoneticPr fontId="2"/>
  </si>
  <si>
    <t>⑥太平洋島嶼国から日本への国別輸入額と順位（2020年～2024年）</t>
    <phoneticPr fontId="2"/>
  </si>
  <si>
    <t>⑦日本のまぐろ輸入量の推移（2020〜2024）</t>
    <phoneticPr fontId="2"/>
  </si>
  <si>
    <t>⑧日本へのめばちまぐろ（生鮮のもの）輸入上位国（2022年～2024年）</t>
    <phoneticPr fontId="2"/>
  </si>
  <si>
    <t>⑨日本へのきはだまぐろ（生鮮のもの）輸入上位国（2022年～2024年）</t>
    <phoneticPr fontId="2"/>
  </si>
  <si>
    <t>⑩日本へのかつお（冷凍のもの）輸入上位国（2022年～2024年）</t>
    <phoneticPr fontId="2"/>
  </si>
  <si>
    <t>⑪日本へのバニラビーンズ輸入上位国（2021年～2024年）</t>
    <phoneticPr fontId="2"/>
  </si>
  <si>
    <t>⑫日本へのコーヒー輸入上位国（2021年～2024年）</t>
    <phoneticPr fontId="2"/>
  </si>
  <si>
    <t>⑬日本へのかぼちゃ輸入上位国（2021年～2024年）</t>
    <phoneticPr fontId="2"/>
  </si>
  <si>
    <t>⑭日本への液化天然ガス（ＬＮＧ）輸入上位国（2021年～2024年）</t>
    <phoneticPr fontId="2"/>
  </si>
  <si>
    <t>⑮日本への銅鉱石輸入上位国（2021年～2024年）</t>
    <phoneticPr fontId="2"/>
  </si>
  <si>
    <t>⑯日本へのリン鉱石輸入上位国（2021年～2024年）</t>
    <phoneticPr fontId="2"/>
  </si>
  <si>
    <t>⑰日本へのミネラルウォーター（鉱水）輸入上位国（2021年〜2024年）</t>
    <phoneticPr fontId="2"/>
  </si>
  <si>
    <t>⑱日本への生きた魚（観賞用）輸入先上位国（2021年〜2024年）</t>
    <phoneticPr fontId="2"/>
  </si>
  <si>
    <t>2. 日本と太平洋島嶼国との国別貿易額（2014年〜2024年）</t>
    <phoneticPr fontId="2"/>
  </si>
  <si>
    <t>3. 日本の対太平洋島嶼国への直接投資の推移（2019年〜2024年）（出所：財務省）</t>
    <phoneticPr fontId="2"/>
  </si>
  <si>
    <t>4. 太平洋島嶼国への国別日本人訪問客数（2013年〜2022年）</t>
    <rPh sb="23" eb="24">
      <t xml:space="preserve">ネン </t>
    </rPh>
    <phoneticPr fontId="2"/>
  </si>
  <si>
    <t>　日本の商品別国別輸出状況（2024年）</t>
    <rPh sb="18" eb="19">
      <t>ネン</t>
    </rPh>
    <phoneticPr fontId="2"/>
  </si>
  <si>
    <t>　日本の商品別国別輸入状況（2024年）</t>
    <rPh sb="1" eb="3">
      <t>ニホン</t>
    </rPh>
    <rPh sb="4" eb="6">
      <t>ショウヒン</t>
    </rPh>
    <rPh sb="6" eb="7">
      <t>ベツ</t>
    </rPh>
    <rPh sb="7" eb="9">
      <t>クニベツ</t>
    </rPh>
    <rPh sb="9" eb="11">
      <t>ユニュウ</t>
    </rPh>
    <rPh sb="11" eb="13">
      <t>ジョウキョウ</t>
    </rPh>
    <rPh sb="18" eb="19">
      <t>ネン</t>
    </rPh>
    <phoneticPr fontId="2"/>
  </si>
  <si>
    <t>　日本と太平洋島嶼国との間の貿易の推移（2015年～2024年）</t>
    <rPh sb="1" eb="3">
      <t>ニホン</t>
    </rPh>
    <rPh sb="4" eb="7">
      <t>タイヘイヨウ</t>
    </rPh>
    <rPh sb="7" eb="9">
      <t>トウショ</t>
    </rPh>
    <rPh sb="9" eb="10">
      <t>コク</t>
    </rPh>
    <rPh sb="12" eb="13">
      <t>アイダ</t>
    </rPh>
    <rPh sb="14" eb="16">
      <t>ボウエキ</t>
    </rPh>
    <rPh sb="17" eb="19">
      <t>スイイ</t>
    </rPh>
    <rPh sb="24" eb="25">
      <t>ネン</t>
    </rPh>
    <rPh sb="30" eb="31">
      <t>ネン</t>
    </rPh>
    <phoneticPr fontId="2"/>
  </si>
  <si>
    <t>　太平洋島嶼国から日本への輸入品目（2020年～2024年）</t>
    <rPh sb="1" eb="3">
      <t>ニホン</t>
    </rPh>
    <rPh sb="4" eb="6">
      <t>ユニュウ</t>
    </rPh>
    <rPh sb="6" eb="8">
      <t>ヒンモク</t>
    </rPh>
    <rPh sb="13" eb="14">
      <t>ネン</t>
    </rPh>
    <rPh sb="19" eb="20">
      <t>ネン</t>
    </rPh>
    <phoneticPr fontId="2"/>
  </si>
  <si>
    <t>　日本から太平洋島嶼国への国別輸出額と順位（2020年～2024年）</t>
    <phoneticPr fontId="2"/>
  </si>
  <si>
    <t>　太平洋島嶼国から日本への国別輸入額と順位（2020年～2024年）</t>
    <rPh sb="1" eb="3">
      <t>ニホン</t>
    </rPh>
    <rPh sb="4" eb="6">
      <t>クニベツ</t>
    </rPh>
    <rPh sb="6" eb="8">
      <t>ユニュウ</t>
    </rPh>
    <rPh sb="8" eb="9">
      <t>ガク</t>
    </rPh>
    <rPh sb="10" eb="12">
      <t>ジュンイ</t>
    </rPh>
    <rPh sb="17" eb="18">
      <t>ネン</t>
    </rPh>
    <rPh sb="23" eb="24">
      <t>ネン</t>
    </rPh>
    <phoneticPr fontId="2"/>
  </si>
  <si>
    <t>　日本へのめばちまぐろ（生鮮のもの）輸入上位国（2022年～2024年）</t>
    <rPh sb="1" eb="3">
      <t>ニホン</t>
    </rPh>
    <rPh sb="12" eb="14">
      <t>セイセン</t>
    </rPh>
    <rPh sb="18" eb="20">
      <t>ユニュウ</t>
    </rPh>
    <rPh sb="20" eb="22">
      <t>ジョウイ</t>
    </rPh>
    <rPh sb="22" eb="23">
      <t>コク</t>
    </rPh>
    <rPh sb="28" eb="29">
      <t>ネン</t>
    </rPh>
    <phoneticPr fontId="2"/>
  </si>
  <si>
    <t>　日本へのきはだまぐろ（生鮮のもの）輸入上位国（2022年～2024年）</t>
    <rPh sb="1" eb="3">
      <t>ニホン</t>
    </rPh>
    <rPh sb="12" eb="14">
      <t>セイセン</t>
    </rPh>
    <rPh sb="18" eb="20">
      <t>ユニュウ</t>
    </rPh>
    <rPh sb="20" eb="22">
      <t>ジョウイ</t>
    </rPh>
    <rPh sb="22" eb="23">
      <t>コク</t>
    </rPh>
    <rPh sb="28" eb="29">
      <t>ネン</t>
    </rPh>
    <phoneticPr fontId="2"/>
  </si>
  <si>
    <t>　日本へのかつお（冷凍のもの）輸入上位国（2022年～2024年）</t>
    <rPh sb="1" eb="3">
      <t>ニホン</t>
    </rPh>
    <rPh sb="9" eb="11">
      <t>レイトウ</t>
    </rPh>
    <rPh sb="15" eb="17">
      <t>ユニュウ</t>
    </rPh>
    <rPh sb="17" eb="19">
      <t>ジョウイ</t>
    </rPh>
    <rPh sb="19" eb="20">
      <t>コク</t>
    </rPh>
    <rPh sb="25" eb="26">
      <t>ネン</t>
    </rPh>
    <phoneticPr fontId="2"/>
  </si>
  <si>
    <t>　日本へのバニラビーンズ輸入上位国（2021年～2024年）</t>
    <rPh sb="1" eb="3">
      <t>ニホン</t>
    </rPh>
    <rPh sb="12" eb="14">
      <t>ユニュウ</t>
    </rPh>
    <rPh sb="14" eb="16">
      <t>ジョウイ</t>
    </rPh>
    <rPh sb="16" eb="17">
      <t>コク</t>
    </rPh>
    <rPh sb="22" eb="23">
      <t>ネン</t>
    </rPh>
    <phoneticPr fontId="2"/>
  </si>
  <si>
    <t>　日本へのコーヒー輸入上位国（2021年～2024年）</t>
    <rPh sb="1" eb="3">
      <t>ニホン</t>
    </rPh>
    <rPh sb="9" eb="11">
      <t>ユニュウ</t>
    </rPh>
    <rPh sb="11" eb="13">
      <t>ジョウイ</t>
    </rPh>
    <rPh sb="13" eb="14">
      <t>コク</t>
    </rPh>
    <rPh sb="19" eb="20">
      <t>ネン</t>
    </rPh>
    <phoneticPr fontId="2"/>
  </si>
  <si>
    <t>　日本へのかぼちゃ輸入上位国（2021年～2024年）</t>
    <rPh sb="1" eb="3">
      <t>ニホン</t>
    </rPh>
    <rPh sb="9" eb="11">
      <t>ユニュウ</t>
    </rPh>
    <rPh sb="11" eb="13">
      <t>ジョウイ</t>
    </rPh>
    <rPh sb="13" eb="14">
      <t>コク</t>
    </rPh>
    <rPh sb="19" eb="20">
      <t>ネン</t>
    </rPh>
    <phoneticPr fontId="2"/>
  </si>
  <si>
    <t>　日本への液化天然ガス（ＬＮＧ）輸入上位国（2021年～2024年）</t>
    <rPh sb="1" eb="3">
      <t xml:space="preserve">ニホンヘノ </t>
    </rPh>
    <rPh sb="5" eb="7">
      <t>エキカ</t>
    </rPh>
    <rPh sb="7" eb="9">
      <t>テンネン</t>
    </rPh>
    <rPh sb="16" eb="18">
      <t>ユニュウ</t>
    </rPh>
    <rPh sb="18" eb="20">
      <t>ジョウイ</t>
    </rPh>
    <rPh sb="20" eb="21">
      <t>コク</t>
    </rPh>
    <rPh sb="26" eb="27">
      <t>ネン</t>
    </rPh>
    <rPh sb="32" eb="33">
      <t>ネン</t>
    </rPh>
    <phoneticPr fontId="2"/>
  </si>
  <si>
    <t>　日本への銅鉱石輸入上位国（2021年～2024年）</t>
    <rPh sb="1" eb="3">
      <t xml:space="preserve">ニホンヘノ </t>
    </rPh>
    <rPh sb="5" eb="8">
      <t>ドウコウ</t>
    </rPh>
    <rPh sb="8" eb="10">
      <t>ユニュウ</t>
    </rPh>
    <rPh sb="10" eb="12">
      <t>ジョウイ</t>
    </rPh>
    <rPh sb="12" eb="13">
      <t>コク</t>
    </rPh>
    <rPh sb="18" eb="19">
      <t>ネン</t>
    </rPh>
    <rPh sb="24" eb="25">
      <t>ネン</t>
    </rPh>
    <phoneticPr fontId="2"/>
  </si>
  <si>
    <t>　日本へのリン鉱石輸入上位国（2021年～2024年）</t>
    <rPh sb="1" eb="3">
      <t>ニホン</t>
    </rPh>
    <rPh sb="7" eb="9">
      <t>コウセキ</t>
    </rPh>
    <rPh sb="9" eb="11">
      <t>ユニュウ</t>
    </rPh>
    <rPh sb="11" eb="13">
      <t>ジョウイ</t>
    </rPh>
    <rPh sb="13" eb="14">
      <t>コク</t>
    </rPh>
    <rPh sb="19" eb="20">
      <t>ネン</t>
    </rPh>
    <phoneticPr fontId="2"/>
  </si>
  <si>
    <t>　日本へのミネラルウォーター（鉱水）輸入上位国（2021年～2024年）</t>
    <rPh sb="1" eb="3">
      <t>ニホン</t>
    </rPh>
    <rPh sb="15" eb="17">
      <t>コウスイ</t>
    </rPh>
    <rPh sb="18" eb="20">
      <t>ユニュウ</t>
    </rPh>
    <rPh sb="20" eb="22">
      <t>ジョウイ</t>
    </rPh>
    <rPh sb="22" eb="23">
      <t>コク</t>
    </rPh>
    <rPh sb="28" eb="29">
      <t>ネン</t>
    </rPh>
    <phoneticPr fontId="2"/>
  </si>
  <si>
    <t>　日本への生きた魚（観賞用）輸入上位国（2021年～2024年）</t>
    <rPh sb="1" eb="3">
      <t>ニホン</t>
    </rPh>
    <rPh sb="5" eb="6">
      <t>イ</t>
    </rPh>
    <rPh sb="8" eb="9">
      <t>サカナ</t>
    </rPh>
    <rPh sb="10" eb="13">
      <t>カンショウヨウ</t>
    </rPh>
    <rPh sb="14" eb="16">
      <t>ユニュウ</t>
    </rPh>
    <rPh sb="16" eb="18">
      <t>ジョウイ</t>
    </rPh>
    <rPh sb="18" eb="19">
      <t>コク</t>
    </rPh>
    <rPh sb="24" eb="25">
      <t>ネン</t>
    </rPh>
    <phoneticPr fontId="2"/>
  </si>
  <si>
    <t>　日本と太平洋島嶼国との国別貿易額（2014年～2024年）</t>
    <phoneticPr fontId="2"/>
  </si>
  <si>
    <t>　日本の対太平洋島嶼国への直接投資の推移（2019年～2024年）（出所：財務省）</t>
    <rPh sb="1" eb="3">
      <t>ニホン</t>
    </rPh>
    <rPh sb="4" eb="5">
      <t>タイ</t>
    </rPh>
    <rPh sb="5" eb="8">
      <t>タイヘイヨウ</t>
    </rPh>
    <rPh sb="8" eb="10">
      <t>トウショ</t>
    </rPh>
    <rPh sb="10" eb="11">
      <t>コク</t>
    </rPh>
    <rPh sb="13" eb="15">
      <t>チョクセツ</t>
    </rPh>
    <rPh sb="15" eb="17">
      <t>トウシ</t>
    </rPh>
    <rPh sb="18" eb="20">
      <t>スイイ</t>
    </rPh>
    <rPh sb="25" eb="26">
      <t>ネン</t>
    </rPh>
    <rPh sb="31" eb="32">
      <t>ネン</t>
    </rPh>
    <rPh sb="34" eb="36">
      <t>シュッショ</t>
    </rPh>
    <rPh sb="37" eb="40">
      <t>ザイムショウ</t>
    </rPh>
    <phoneticPr fontId="2"/>
  </si>
  <si>
    <t>　太平洋島嶼国への国別日本人訪問客数（2013年～2022年）</t>
    <rPh sb="15" eb="16">
      <t>ネン</t>
    </rPh>
    <rPh sb="21" eb="22">
      <t xml:space="preserve">ネン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</si>
</sst>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0%"/>
    <numFmt numFmtId="178" formatCode="&quot;US$&quot;#,##0_);\(&quot;US$&quot;#,##0\)"/>
    <numFmt numFmtId="179" formatCode="0_ "/>
    <numFmt numFmtId="180" formatCode="#,##0_);[Red]\(#,##0\)"/>
    <numFmt numFmtId="181" formatCode="0_);[Red]\(0\)"/>
    <numFmt numFmtId="182" formatCode="#,##0,"/>
    <numFmt numFmtId="183" formatCode="0.00_ "/>
    <numFmt numFmtId="184" formatCode="&quot;US$&quot;#,##0.0;\-&quot;US$&quot;#,##0.0"/>
    <numFmt numFmtId="185" formatCode="&quot;US$&quot;#,##0.00_);[Red]\(&quot;US$&quot;#,##0.00\)"/>
    <numFmt numFmtId="186" formatCode="&quot;US$&quot;#,##0.00;\-&quot;US$&quot;#,##0.00"/>
    <numFmt numFmtId="187" formatCode="&quot;¥&quot;#,##0_);[Red]\(&quot;¥&quot;#,##0\)"/>
    <numFmt numFmtId="188" formatCode="#,##0_ ;[Red]\-#,##0\ "/>
    <numFmt numFmtId="189" formatCode="&quot;¥&quot;#,##0.00_);[Red]\(&quot;¥&quot;#,##0.00\)"/>
  </numFmts>
  <fonts count="4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6"/>
      <name val="ＭＳ Ｐゴシック"/>
      <family val="3"/>
      <charset val="128"/>
    </font>
    <font>
      <sz val="10"/>
      <name val="Arial"/>
      <family val="2"/>
    </font>
    <font>
      <sz val="11"/>
      <name val="A P-OTF UD Shin Go Pr6N M"/>
      <family val="3"/>
      <charset val="128"/>
    </font>
    <font>
      <b/>
      <sz val="9"/>
      <color rgb="FF000000"/>
      <name val="ＭＳ Ｐゴシック"/>
      <family val="2"/>
      <charset val="128"/>
    </font>
    <font>
      <sz val="9"/>
      <color rgb="FF000000"/>
      <name val="ＭＳ Ｐゴシック"/>
      <family val="2"/>
      <charset val="128"/>
    </font>
    <font>
      <sz val="11"/>
      <color theme="10"/>
      <name val="ＭＳ Ｐゴシック"/>
      <family val="3"/>
      <charset val="128"/>
    </font>
    <font>
      <b/>
      <sz val="16"/>
      <name val="メイリオ"/>
      <family val="2"/>
      <charset val="128"/>
    </font>
    <font>
      <sz val="18"/>
      <name val="メイリオ"/>
      <family val="2"/>
      <charset val="128"/>
    </font>
    <font>
      <sz val="11"/>
      <name val="メイリオ"/>
      <family val="2"/>
      <charset val="128"/>
    </font>
    <font>
      <b/>
      <sz val="12"/>
      <name val="メイリオ"/>
      <family val="2"/>
      <charset val="128"/>
    </font>
    <font>
      <b/>
      <sz val="10"/>
      <name val="メイリオ"/>
      <family val="2"/>
      <charset val="128"/>
    </font>
    <font>
      <sz val="12"/>
      <name val="メイリオ"/>
      <family val="2"/>
      <charset val="128"/>
    </font>
    <font>
      <sz val="11"/>
      <color indexed="10"/>
      <name val="メイリオ"/>
      <family val="2"/>
      <charset val="128"/>
    </font>
    <font>
      <sz val="9"/>
      <color indexed="10"/>
      <name val="メイリオ"/>
      <family val="2"/>
      <charset val="128"/>
    </font>
    <font>
      <sz val="6"/>
      <color indexed="10"/>
      <name val="メイリオ"/>
      <family val="2"/>
      <charset val="128"/>
    </font>
    <font>
      <b/>
      <sz val="17"/>
      <name val="メイリオ"/>
      <family val="2"/>
      <charset val="128"/>
    </font>
    <font>
      <sz val="11"/>
      <color theme="10"/>
      <name val="メイリオ"/>
      <family val="2"/>
      <charset val="128"/>
    </font>
    <font>
      <b/>
      <sz val="11"/>
      <name val="メイリオ"/>
      <family val="2"/>
      <charset val="128"/>
    </font>
    <font>
      <b/>
      <sz val="6"/>
      <name val="メイリオ"/>
      <family val="2"/>
      <charset val="128"/>
    </font>
    <font>
      <sz val="6"/>
      <name val="メイリオ"/>
      <family val="2"/>
      <charset val="128"/>
    </font>
    <font>
      <sz val="9"/>
      <name val="メイリオ"/>
      <family val="2"/>
      <charset val="128"/>
    </font>
    <font>
      <sz val="10"/>
      <name val="メイリオ"/>
      <family val="2"/>
      <charset val="128"/>
    </font>
    <font>
      <sz val="10"/>
      <color rgb="FF000000"/>
      <name val="メイリオ"/>
      <family val="2"/>
      <charset val="128"/>
    </font>
    <font>
      <b/>
      <sz val="16"/>
      <color theme="1"/>
      <name val="メイリオ"/>
      <family val="2"/>
      <charset val="128"/>
    </font>
    <font>
      <b/>
      <sz val="18"/>
      <name val="メイリオ"/>
      <family val="2"/>
      <charset val="128"/>
    </font>
    <font>
      <sz val="10"/>
      <color theme="1"/>
      <name val="メイリオ"/>
      <family val="2"/>
      <charset val="128"/>
    </font>
    <font>
      <b/>
      <sz val="9"/>
      <name val="メイリオ"/>
      <family val="2"/>
      <charset val="128"/>
    </font>
    <font>
      <sz val="8"/>
      <name val="メイリオ"/>
      <family val="2"/>
      <charset val="128"/>
    </font>
    <font>
      <sz val="16"/>
      <name val="メイリオ"/>
      <family val="2"/>
      <charset val="128"/>
    </font>
    <font>
      <sz val="11"/>
      <color theme="1"/>
      <name val="メイリオ"/>
      <family val="2"/>
      <charset val="128"/>
    </font>
    <font>
      <sz val="9"/>
      <color theme="1"/>
      <name val="メイリオ"/>
      <family val="2"/>
      <charset val="128"/>
    </font>
    <font>
      <b/>
      <sz val="12"/>
      <color theme="1"/>
      <name val="メイリオ"/>
      <family val="2"/>
      <charset val="128"/>
    </font>
    <font>
      <sz val="8"/>
      <name val="メイリオ"/>
      <family val="3"/>
      <charset val="128"/>
    </font>
    <font>
      <sz val="11"/>
      <color indexed="8"/>
      <name val="ＭＳ Ｐゴシック"/>
      <family val="3"/>
      <charset val="128"/>
    </font>
    <font>
      <u/>
      <sz val="10"/>
      <color indexed="12"/>
      <name val="Arial"/>
      <family val="2"/>
    </font>
    <font>
      <sz val="10"/>
      <color theme="1"/>
      <name val="Arial"/>
      <family val="2"/>
    </font>
  </fonts>
  <fills count="1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41"/>
        <bgColor indexed="64"/>
      </patternFill>
    </fill>
    <fill>
      <patternFill patternType="gray0625"/>
    </fill>
    <fill>
      <patternFill patternType="solid">
        <fgColor indexed="65"/>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rgb="FFFFFF9A"/>
        <bgColor indexed="64"/>
      </patternFill>
    </fill>
    <fill>
      <patternFill patternType="solid">
        <fgColor theme="9" tint="0.39997558519241921"/>
        <bgColor indexed="64"/>
      </patternFill>
    </fill>
    <fill>
      <patternFill patternType="solid">
        <fgColor rgb="FFFF99CC"/>
        <bgColor indexed="64"/>
      </patternFill>
    </fill>
    <fill>
      <patternFill patternType="solid">
        <fgColor rgb="FFE2E2E2"/>
        <bgColor indexed="64"/>
      </patternFill>
    </fill>
    <fill>
      <patternFill patternType="solid">
        <fgColor theme="0" tint="-0.14999847407452621"/>
        <bgColor theme="0" tint="-0.24994659260841701"/>
      </patternFill>
    </fill>
  </fills>
  <borders count="173">
    <border>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diagonalDown="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diagonalDown="1">
      <left style="thin">
        <color indexed="64"/>
      </left>
      <right style="thin">
        <color indexed="64"/>
      </right>
      <top/>
      <bottom style="hair">
        <color indexed="64"/>
      </bottom>
      <diagonal style="thin">
        <color indexed="64"/>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diagonalDown="1">
      <left style="medium">
        <color indexed="64"/>
      </left>
      <right style="medium">
        <color indexed="64"/>
      </right>
      <top/>
      <bottom style="medium">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hair">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diagonal/>
    </border>
    <border diagonalUp="1">
      <left style="medium">
        <color indexed="64"/>
      </left>
      <right style="medium">
        <color indexed="64"/>
      </right>
      <top/>
      <bottom style="medium">
        <color indexed="64"/>
      </bottom>
      <diagonal style="thin">
        <color indexed="64"/>
      </diagonal>
    </border>
    <border>
      <left style="medium">
        <color indexed="64"/>
      </left>
      <right style="thin">
        <color indexed="64"/>
      </right>
      <top style="hair">
        <color indexed="64"/>
      </top>
      <bottom style="medium">
        <color indexed="64"/>
      </bottom>
      <diagonal/>
    </border>
    <border>
      <left/>
      <right style="thin">
        <color indexed="64"/>
      </right>
      <top/>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medium">
        <color indexed="64"/>
      </top>
      <bottom style="medium">
        <color indexed="64"/>
      </bottom>
      <diagonal/>
    </border>
    <border>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style="hair">
        <color indexed="64"/>
      </top>
      <bottom style="medium">
        <color indexed="64"/>
      </bottom>
      <diagonal/>
    </border>
    <border>
      <left style="hair">
        <color indexed="64"/>
      </left>
      <right style="medium">
        <color indexed="64"/>
      </right>
      <top style="thin">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theme="0" tint="-0.24994659260841701"/>
      </bottom>
      <diagonal/>
    </border>
    <border diagonalDown="1">
      <left style="thin">
        <color indexed="64"/>
      </left>
      <right style="thin">
        <color indexed="64"/>
      </right>
      <top style="thin">
        <color indexed="64"/>
      </top>
      <bottom style="thin">
        <color theme="0" tint="-0.24994659260841701"/>
      </bottom>
      <diagonal style="thin">
        <color indexed="64"/>
      </diagonal>
    </border>
    <border>
      <left style="thin">
        <color indexed="64"/>
      </left>
      <right style="thin">
        <color indexed="64"/>
      </right>
      <top style="thin">
        <color indexed="64"/>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medium">
        <color indexed="64"/>
      </right>
      <top style="thin">
        <color theme="0" tint="-0.24994659260841701"/>
      </top>
      <bottom style="thin">
        <color indexed="64"/>
      </bottom>
      <diagonal/>
    </border>
    <border>
      <left style="medium">
        <color indexed="64"/>
      </left>
      <right style="thin">
        <color indexed="64"/>
      </right>
      <top style="thin">
        <color theme="0" tint="-0.24994659260841701"/>
      </top>
      <bottom style="medium">
        <color indexed="64"/>
      </bottom>
      <diagonal/>
    </border>
    <border>
      <left style="thin">
        <color indexed="64"/>
      </left>
      <right style="thin">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style="thin">
        <color indexed="64"/>
      </right>
      <top style="thin">
        <color indexed="64"/>
      </top>
      <bottom style="thin">
        <color theme="0" tint="-0.34998626667073579"/>
      </bottom>
      <diagonal/>
    </border>
    <border diagonalDown="1">
      <left style="thin">
        <color indexed="64"/>
      </left>
      <right style="thin">
        <color indexed="64"/>
      </right>
      <top style="thin">
        <color indexed="64"/>
      </top>
      <bottom style="thin">
        <color theme="0" tint="-0.34998626667073579"/>
      </bottom>
      <diagonal style="thin">
        <color indexed="64"/>
      </diagonal>
    </border>
    <border>
      <left style="thin">
        <color indexed="64"/>
      </left>
      <right style="thin">
        <color indexed="64"/>
      </right>
      <top style="thin">
        <color indexed="64"/>
      </top>
      <bottom style="thin">
        <color theme="0" tint="-0.34998626667073579"/>
      </bottom>
      <diagonal/>
    </border>
    <border>
      <left style="thin">
        <color indexed="64"/>
      </left>
      <right style="medium">
        <color indexed="64"/>
      </right>
      <top style="thin">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medium">
        <color indexed="64"/>
      </left>
      <right style="thin">
        <color indexed="64"/>
      </right>
      <top style="thin">
        <color theme="0" tint="-0.34998626667073579"/>
      </top>
      <bottom style="medium">
        <color indexed="64"/>
      </bottom>
      <diagonal/>
    </border>
    <border>
      <left style="thin">
        <color indexed="64"/>
      </left>
      <right style="thin">
        <color indexed="64"/>
      </right>
      <top style="thin">
        <color theme="0" tint="-0.34998626667073579"/>
      </top>
      <bottom style="medium">
        <color indexed="64"/>
      </bottom>
      <diagonal/>
    </border>
    <border>
      <left/>
      <right style="thin">
        <color indexed="64"/>
      </right>
      <top style="thin">
        <color indexed="64"/>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right style="thin">
        <color indexed="64"/>
      </right>
      <top style="thin">
        <color theme="0" tint="-0.34998626667073579"/>
      </top>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indexed="64"/>
      </right>
      <top style="thin">
        <color theme="0" tint="-0.24994659260841701"/>
      </top>
      <bottom/>
      <diagonal/>
    </border>
    <border>
      <left style="thin">
        <color indexed="64"/>
      </left>
      <right style="thin">
        <color indexed="64"/>
      </right>
      <top style="thin">
        <color theme="0" tint="-0.24994659260841701"/>
      </top>
      <bottom/>
      <diagonal/>
    </border>
    <border>
      <left/>
      <right/>
      <top style="hair">
        <color indexed="64"/>
      </top>
      <bottom/>
      <diagonal/>
    </border>
    <border>
      <left style="thin">
        <color indexed="64"/>
      </left>
      <right style="medium">
        <color indexed="64"/>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hair">
        <color indexed="64"/>
      </top>
      <bottom style="medium">
        <color indexed="64"/>
      </bottom>
      <diagonal/>
    </border>
  </borders>
  <cellStyleXfs count="28">
    <xf numFmtId="0" fontId="0" fillId="0" borderId="0">
      <alignment vertical="center"/>
    </xf>
    <xf numFmtId="0" fontId="6" fillId="0" borderId="0"/>
    <xf numFmtId="38" fontId="7" fillId="0" borderId="0" applyNumberForma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38" fillId="0" borderId="0">
      <alignment vertical="center"/>
    </xf>
    <xf numFmtId="0" fontId="1" fillId="0" borderId="0">
      <alignment vertical="center"/>
    </xf>
    <xf numFmtId="0" fontId="6" fillId="0" borderId="0"/>
    <xf numFmtId="0" fontId="40" fillId="0" borderId="0"/>
    <xf numFmtId="0" fontId="6" fillId="0" borderId="0"/>
    <xf numFmtId="0" fontId="40" fillId="0" borderId="0"/>
    <xf numFmtId="0" fontId="6" fillId="0" borderId="0" applyNumberFormat="0" applyFill="0" applyBorder="0" applyAlignment="0" applyProtection="0"/>
    <xf numFmtId="0" fontId="39" fillId="0" borderId="0" applyNumberFormat="0" applyFill="0" applyBorder="0" applyAlignment="0" applyProtection="0">
      <alignment vertical="top"/>
      <protection locked="0"/>
    </xf>
  </cellStyleXfs>
  <cellXfs count="945">
    <xf numFmtId="0" fontId="0" fillId="0" borderId="0" xfId="0">
      <alignment vertical="center"/>
    </xf>
    <xf numFmtId="38" fontId="11" fillId="0" borderId="0" xfId="2" applyFont="1" applyAlignment="1">
      <alignment vertical="center"/>
    </xf>
    <xf numFmtId="38" fontId="12" fillId="0" borderId="0" xfId="2" applyFont="1" applyAlignment="1">
      <alignment vertical="center"/>
    </xf>
    <xf numFmtId="38" fontId="13" fillId="0" borderId="0" xfId="2" applyFont="1" applyAlignment="1">
      <alignment vertical="center"/>
    </xf>
    <xf numFmtId="38" fontId="14" fillId="0" borderId="14" xfId="2" applyFont="1" applyBorder="1" applyAlignment="1">
      <alignment horizontal="center" vertical="center"/>
    </xf>
    <xf numFmtId="38" fontId="14" fillId="0" borderId="64" xfId="2" applyFont="1" applyBorder="1" applyAlignment="1">
      <alignment horizontal="center" vertical="center"/>
    </xf>
    <xf numFmtId="38" fontId="15" fillId="4" borderId="76" xfId="2" applyFont="1" applyFill="1" applyBorder="1" applyAlignment="1">
      <alignment horizontal="center" vertical="center"/>
    </xf>
    <xf numFmtId="38" fontId="15" fillId="4" borderId="78" xfId="2" applyFont="1" applyFill="1" applyBorder="1" applyAlignment="1">
      <alignment horizontal="center" vertical="center"/>
    </xf>
    <xf numFmtId="38" fontId="15" fillId="4" borderId="87" xfId="2" applyFont="1" applyFill="1" applyBorder="1" applyAlignment="1">
      <alignment horizontal="center" vertical="center"/>
    </xf>
    <xf numFmtId="38" fontId="15" fillId="14" borderId="64" xfId="2" applyFont="1" applyFill="1" applyBorder="1" applyAlignment="1">
      <alignment horizontal="center" vertical="center"/>
    </xf>
    <xf numFmtId="0" fontId="15" fillId="14" borderId="61" xfId="0" applyFont="1" applyFill="1" applyBorder="1" applyAlignment="1">
      <alignment horizontal="center" vertical="center" wrapText="1"/>
    </xf>
    <xf numFmtId="38" fontId="13" fillId="0" borderId="0" xfId="2" applyFont="1" applyAlignment="1">
      <alignment horizontal="center" vertical="center"/>
    </xf>
    <xf numFmtId="38" fontId="14" fillId="0" borderId="20" xfId="2" applyFont="1" applyBorder="1" applyAlignment="1">
      <alignment horizontal="center" vertical="center"/>
    </xf>
    <xf numFmtId="38" fontId="15" fillId="0" borderId="72" xfId="2" applyFont="1" applyFill="1" applyBorder="1" applyAlignment="1">
      <alignment horizontal="center" vertical="center"/>
    </xf>
    <xf numFmtId="38" fontId="15" fillId="0" borderId="40" xfId="2" applyFont="1" applyFill="1" applyBorder="1" applyAlignment="1">
      <alignment horizontal="center" vertical="center"/>
    </xf>
    <xf numFmtId="38" fontId="15" fillId="0" borderId="34" xfId="2" applyFont="1" applyFill="1" applyBorder="1" applyAlignment="1">
      <alignment horizontal="center" vertical="center"/>
    </xf>
    <xf numFmtId="38" fontId="15" fillId="0" borderId="20" xfId="2" applyFont="1" applyBorder="1" applyAlignment="1">
      <alignment horizontal="center" vertical="center"/>
    </xf>
    <xf numFmtId="0" fontId="15" fillId="0" borderId="16" xfId="0" applyFont="1" applyBorder="1" applyAlignment="1">
      <alignment horizontal="center" vertical="center"/>
    </xf>
    <xf numFmtId="38" fontId="14" fillId="3" borderId="17" xfId="2" applyFont="1" applyFill="1" applyBorder="1" applyAlignment="1">
      <alignment vertical="center" shrinkToFit="1"/>
    </xf>
    <xf numFmtId="38" fontId="16" fillId="3" borderId="17" xfId="2" applyFont="1" applyFill="1" applyBorder="1" applyAlignment="1">
      <alignment vertical="center" shrinkToFit="1"/>
    </xf>
    <xf numFmtId="180" fontId="13" fillId="3" borderId="71" xfId="2" applyNumberFormat="1" applyFont="1" applyFill="1" applyBorder="1" applyAlignment="1">
      <alignment horizontal="right" vertical="center"/>
    </xf>
    <xf numFmtId="180" fontId="13" fillId="3" borderId="39" xfId="2" applyNumberFormat="1" applyFont="1" applyFill="1" applyBorder="1" applyAlignment="1">
      <alignment horizontal="right" vertical="center"/>
    </xf>
    <xf numFmtId="180" fontId="13" fillId="3" borderId="36" xfId="2" applyNumberFormat="1" applyFont="1" applyFill="1" applyBorder="1" applyAlignment="1">
      <alignment horizontal="right" vertical="center"/>
    </xf>
    <xf numFmtId="180" fontId="13" fillId="3" borderId="17" xfId="2" applyNumberFormat="1" applyFont="1" applyFill="1" applyBorder="1" applyAlignment="1">
      <alignment horizontal="right" vertical="center"/>
    </xf>
    <xf numFmtId="10" fontId="13" fillId="3" borderId="17" xfId="0" applyNumberFormat="1" applyFont="1" applyFill="1" applyBorder="1" applyAlignment="1">
      <alignment horizontal="center" vertical="center"/>
    </xf>
    <xf numFmtId="180" fontId="13" fillId="3" borderId="71" xfId="2" applyNumberFormat="1" applyFont="1" applyFill="1" applyBorder="1" applyAlignment="1">
      <alignment vertical="center"/>
    </xf>
    <xf numFmtId="38" fontId="14" fillId="3" borderId="19" xfId="2" applyFont="1" applyFill="1" applyBorder="1" applyAlignment="1">
      <alignment vertical="center" shrinkToFit="1"/>
    </xf>
    <xf numFmtId="38" fontId="16" fillId="3" borderId="19" xfId="2" applyFont="1" applyFill="1" applyBorder="1" applyAlignment="1">
      <alignment vertical="center" shrinkToFit="1"/>
    </xf>
    <xf numFmtId="180" fontId="13" fillId="3" borderId="52" xfId="2" applyNumberFormat="1" applyFont="1" applyFill="1" applyBorder="1" applyAlignment="1">
      <alignment vertical="center"/>
    </xf>
    <xf numFmtId="180" fontId="13" fillId="3" borderId="4" xfId="2" applyNumberFormat="1" applyFont="1" applyFill="1" applyBorder="1" applyAlignment="1">
      <alignment horizontal="right" vertical="center"/>
    </xf>
    <xf numFmtId="180" fontId="13" fillId="3" borderId="13" xfId="2" applyNumberFormat="1" applyFont="1" applyFill="1" applyBorder="1" applyAlignment="1">
      <alignment horizontal="right" vertical="center"/>
    </xf>
    <xf numFmtId="38" fontId="16" fillId="0" borderId="19" xfId="2" applyFont="1" applyFill="1" applyBorder="1" applyAlignment="1">
      <alignment horizontal="left" vertical="center" indent="1" shrinkToFit="1"/>
    </xf>
    <xf numFmtId="180" fontId="13" fillId="0" borderId="52" xfId="2" applyNumberFormat="1" applyFont="1" applyBorder="1" applyAlignment="1">
      <alignment vertical="center"/>
    </xf>
    <xf numFmtId="180" fontId="13" fillId="0" borderId="4" xfId="2" applyNumberFormat="1" applyFont="1" applyBorder="1" applyAlignment="1">
      <alignment horizontal="right" vertical="center"/>
    </xf>
    <xf numFmtId="180" fontId="13" fillId="0" borderId="4" xfId="2" applyNumberFormat="1" applyFont="1" applyFill="1" applyBorder="1" applyAlignment="1">
      <alignment horizontal="right" vertical="center"/>
    </xf>
    <xf numFmtId="180" fontId="13" fillId="0" borderId="13" xfId="2" applyNumberFormat="1" applyFont="1" applyBorder="1" applyAlignment="1">
      <alignment horizontal="right" vertical="center"/>
    </xf>
    <xf numFmtId="180" fontId="13" fillId="0" borderId="17" xfId="2" applyNumberFormat="1" applyFont="1" applyFill="1" applyBorder="1" applyAlignment="1">
      <alignment horizontal="right" vertical="center"/>
    </xf>
    <xf numFmtId="10" fontId="13" fillId="0" borderId="19" xfId="0" applyNumberFormat="1" applyFont="1" applyBorder="1" applyAlignment="1">
      <alignment horizontal="center" vertical="center"/>
    </xf>
    <xf numFmtId="180" fontId="13" fillId="0" borderId="52" xfId="2" applyNumberFormat="1" applyFont="1" applyFill="1" applyBorder="1" applyAlignment="1">
      <alignment vertical="center"/>
    </xf>
    <xf numFmtId="180" fontId="13" fillId="0" borderId="13" xfId="2" applyNumberFormat="1" applyFont="1" applyFill="1" applyBorder="1" applyAlignment="1">
      <alignment horizontal="right" vertical="center"/>
    </xf>
    <xf numFmtId="180" fontId="13" fillId="0" borderId="11" xfId="2" applyNumberFormat="1" applyFont="1" applyBorder="1" applyAlignment="1">
      <alignment vertical="center"/>
    </xf>
    <xf numFmtId="180" fontId="13" fillId="0" borderId="111" xfId="2" applyNumberFormat="1" applyFont="1" applyFill="1" applyBorder="1" applyAlignment="1">
      <alignment vertical="center"/>
    </xf>
    <xf numFmtId="38" fontId="16" fillId="10" borderId="19" xfId="2" applyFont="1" applyFill="1" applyBorder="1" applyAlignment="1">
      <alignment horizontal="left" vertical="center" indent="2" shrinkToFit="1"/>
    </xf>
    <xf numFmtId="180" fontId="13" fillId="10" borderId="52" xfId="2" applyNumberFormat="1" applyFont="1" applyFill="1" applyBorder="1" applyAlignment="1">
      <alignment vertical="center"/>
    </xf>
    <xf numFmtId="180" fontId="13" fillId="10" borderId="4" xfId="2" applyNumberFormat="1" applyFont="1" applyFill="1" applyBorder="1" applyAlignment="1">
      <alignment horizontal="right" vertical="center"/>
    </xf>
    <xf numFmtId="180" fontId="13" fillId="10" borderId="13" xfId="2" applyNumberFormat="1" applyFont="1" applyFill="1" applyBorder="1" applyAlignment="1">
      <alignment horizontal="right" vertical="center"/>
    </xf>
    <xf numFmtId="180" fontId="13" fillId="10" borderId="17" xfId="2" applyNumberFormat="1" applyFont="1" applyFill="1" applyBorder="1" applyAlignment="1">
      <alignment horizontal="right" vertical="center"/>
    </xf>
    <xf numFmtId="10" fontId="13" fillId="10" borderId="19" xfId="0" applyNumberFormat="1" applyFont="1" applyFill="1" applyBorder="1" applyAlignment="1">
      <alignment horizontal="center" vertical="center"/>
    </xf>
    <xf numFmtId="180" fontId="13" fillId="9" borderId="17" xfId="2" applyNumberFormat="1" applyFont="1" applyFill="1" applyBorder="1" applyAlignment="1">
      <alignment horizontal="right" vertical="center"/>
    </xf>
    <xf numFmtId="10" fontId="13" fillId="9" borderId="19" xfId="0" applyNumberFormat="1" applyFont="1" applyFill="1" applyBorder="1" applyAlignment="1">
      <alignment horizontal="center" vertical="center"/>
    </xf>
    <xf numFmtId="38" fontId="14" fillId="3" borderId="84" xfId="2" applyFont="1" applyFill="1" applyBorder="1" applyAlignment="1">
      <alignment vertical="center" shrinkToFit="1"/>
    </xf>
    <xf numFmtId="38" fontId="16" fillId="3" borderId="84" xfId="2" applyFont="1" applyFill="1" applyBorder="1" applyAlignment="1">
      <alignment vertical="center" shrinkToFit="1"/>
    </xf>
    <xf numFmtId="180" fontId="13" fillId="3" borderId="74" xfId="2" applyNumberFormat="1" applyFont="1" applyFill="1" applyBorder="1" applyAlignment="1">
      <alignment vertical="center"/>
    </xf>
    <xf numFmtId="180" fontId="13" fillId="3" borderId="38" xfId="2" applyNumberFormat="1" applyFont="1" applyFill="1" applyBorder="1" applyAlignment="1">
      <alignment horizontal="right" vertical="center"/>
    </xf>
    <xf numFmtId="180" fontId="13" fillId="3" borderId="6" xfId="2" applyNumberFormat="1" applyFont="1" applyFill="1" applyBorder="1" applyAlignment="1">
      <alignment horizontal="right" vertical="center"/>
    </xf>
    <xf numFmtId="180" fontId="13" fillId="3" borderId="84" xfId="2" applyNumberFormat="1" applyFont="1" applyFill="1" applyBorder="1" applyAlignment="1">
      <alignment horizontal="right" vertical="center"/>
    </xf>
    <xf numFmtId="10" fontId="13" fillId="3" borderId="84" xfId="0" applyNumberFormat="1" applyFont="1" applyFill="1" applyBorder="1" applyAlignment="1">
      <alignment horizontal="center" vertical="center"/>
    </xf>
    <xf numFmtId="38" fontId="14" fillId="13" borderId="61" xfId="2" applyFont="1" applyFill="1" applyBorder="1" applyAlignment="1">
      <alignment vertical="center" shrinkToFit="1"/>
    </xf>
    <xf numFmtId="38" fontId="16" fillId="5" borderId="61" xfId="2" applyFont="1" applyFill="1" applyBorder="1" applyAlignment="1">
      <alignment vertical="center" shrinkToFit="1"/>
    </xf>
    <xf numFmtId="180" fontId="13" fillId="5" borderId="2" xfId="2" applyNumberFormat="1" applyFont="1" applyFill="1" applyBorder="1" applyAlignment="1">
      <alignment vertical="center"/>
    </xf>
    <xf numFmtId="180" fontId="13" fillId="5" borderId="2" xfId="2" applyNumberFormat="1" applyFont="1" applyFill="1" applyBorder="1" applyAlignment="1">
      <alignment horizontal="right" vertical="center"/>
    </xf>
    <xf numFmtId="180" fontId="13" fillId="5" borderId="61" xfId="2" applyNumberFormat="1" applyFont="1" applyFill="1" applyBorder="1" applyAlignment="1">
      <alignment horizontal="right" vertical="center"/>
    </xf>
    <xf numFmtId="9" fontId="13" fillId="13" borderId="61" xfId="0" applyNumberFormat="1" applyFont="1" applyFill="1" applyBorder="1" applyAlignment="1">
      <alignment horizontal="center" vertical="center"/>
    </xf>
    <xf numFmtId="38" fontId="17" fillId="0" borderId="0" xfId="2" applyFont="1" applyAlignment="1">
      <alignment vertical="center"/>
    </xf>
    <xf numFmtId="38" fontId="17" fillId="0" borderId="0" xfId="2" applyFont="1" applyFill="1" applyBorder="1" applyAlignment="1">
      <alignment horizontal="left" vertical="center"/>
    </xf>
    <xf numFmtId="38" fontId="17" fillId="0" borderId="0" xfId="2" applyFont="1" applyFill="1" applyBorder="1" applyAlignment="1">
      <alignment horizontal="right" vertical="center"/>
    </xf>
    <xf numFmtId="38" fontId="18" fillId="0" borderId="0" xfId="2" applyFont="1" applyFill="1" applyBorder="1" applyAlignment="1">
      <alignment horizontal="right" vertical="center"/>
    </xf>
    <xf numFmtId="38" fontId="19" fillId="0" borderId="0" xfId="2" applyFont="1" applyBorder="1" applyAlignment="1">
      <alignment horizontal="center" vertical="center"/>
    </xf>
    <xf numFmtId="38" fontId="17" fillId="0" borderId="0" xfId="2" applyFont="1" applyBorder="1" applyAlignment="1">
      <alignment vertical="center"/>
    </xf>
    <xf numFmtId="38" fontId="13" fillId="0" borderId="0" xfId="2" applyFont="1" applyAlignment="1">
      <alignment horizontal="right" vertical="center"/>
    </xf>
    <xf numFmtId="0" fontId="20" fillId="0" borderId="0" xfId="0" applyFont="1">
      <alignment vertical="center"/>
    </xf>
    <xf numFmtId="0" fontId="13" fillId="0" borderId="0" xfId="0" applyFont="1">
      <alignment vertical="center"/>
    </xf>
    <xf numFmtId="0" fontId="21" fillId="0" borderId="0" xfId="19" applyFont="1" applyAlignment="1">
      <alignment horizontal="left" vertical="center" indent="1"/>
    </xf>
    <xf numFmtId="0" fontId="13" fillId="0" borderId="0" xfId="0" applyFont="1" applyAlignment="1">
      <alignment horizontal="left" vertical="center" indent="1"/>
    </xf>
    <xf numFmtId="0" fontId="21" fillId="0" borderId="0" xfId="19" applyFont="1" applyAlignment="1">
      <alignment horizontal="left" vertical="center" indent="2"/>
    </xf>
    <xf numFmtId="0" fontId="21" fillId="0" borderId="0" xfId="19" applyFont="1">
      <alignment vertical="center"/>
    </xf>
    <xf numFmtId="0" fontId="11" fillId="0" borderId="0" xfId="0" applyFont="1">
      <alignment vertical="center"/>
    </xf>
    <xf numFmtId="0" fontId="22"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14" fillId="0" borderId="133" xfId="0" applyFont="1" applyBorder="1" applyAlignment="1">
      <alignment horizontal="center" vertical="center"/>
    </xf>
    <xf numFmtId="0" fontId="14" fillId="0" borderId="65" xfId="0" applyFont="1" applyBorder="1" applyAlignment="1">
      <alignment horizontal="center" vertical="center"/>
    </xf>
    <xf numFmtId="0" fontId="15" fillId="4" borderId="27" xfId="17" applyFont="1" applyFill="1" applyBorder="1" applyAlignment="1">
      <alignment horizontal="center" vertical="center"/>
    </xf>
    <xf numFmtId="0" fontId="15" fillId="4" borderId="125" xfId="17" applyFont="1" applyFill="1" applyBorder="1" applyAlignment="1">
      <alignment horizontal="center" vertical="center"/>
    </xf>
    <xf numFmtId="0" fontId="15" fillId="4" borderId="124" xfId="15" applyFont="1" applyFill="1" applyBorder="1" applyAlignment="1">
      <alignment horizontal="center" vertical="center"/>
    </xf>
    <xf numFmtId="0" fontId="15" fillId="4" borderId="126" xfId="4" applyFont="1" applyFill="1" applyBorder="1" applyAlignment="1">
      <alignment horizontal="center" vertical="center"/>
    </xf>
    <xf numFmtId="0" fontId="15" fillId="4" borderId="124" xfId="16" applyFont="1" applyFill="1" applyBorder="1" applyAlignment="1">
      <alignment horizontal="center" vertical="center"/>
    </xf>
    <xf numFmtId="0" fontId="15" fillId="4" borderId="124" xfId="10" applyFont="1" applyFill="1" applyBorder="1" applyAlignment="1">
      <alignment horizontal="center" vertical="center"/>
    </xf>
    <xf numFmtId="0" fontId="15" fillId="4" borderId="126" xfId="5" applyFont="1" applyFill="1" applyBorder="1" applyAlignment="1">
      <alignment horizontal="center" vertical="center"/>
    </xf>
    <xf numFmtId="0" fontId="15" fillId="4" borderId="124" xfId="14" applyFont="1" applyFill="1" applyBorder="1" applyAlignment="1">
      <alignment horizontal="center" vertical="center"/>
    </xf>
    <xf numFmtId="0" fontId="15" fillId="4" borderId="124" xfId="13" applyFont="1" applyFill="1" applyBorder="1" applyAlignment="1">
      <alignment horizontal="center" vertical="center"/>
    </xf>
    <xf numFmtId="0" fontId="15" fillId="4" borderId="124" xfId="6" applyFont="1" applyFill="1" applyBorder="1" applyAlignment="1">
      <alignment horizontal="center" vertical="center"/>
    </xf>
    <xf numFmtId="0" fontId="15" fillId="4" borderId="124" xfId="7" applyFont="1" applyFill="1" applyBorder="1" applyAlignment="1">
      <alignment horizontal="center" vertical="center"/>
    </xf>
    <xf numFmtId="0" fontId="15" fillId="4" borderId="124" xfId="9" applyFont="1" applyFill="1" applyBorder="1" applyAlignment="1">
      <alignment horizontal="center" vertical="center"/>
    </xf>
    <xf numFmtId="0" fontId="15" fillId="4" borderId="124" xfId="12" applyFont="1" applyFill="1" applyBorder="1" applyAlignment="1">
      <alignment horizontal="center" vertical="center"/>
    </xf>
    <xf numFmtId="0" fontId="15" fillId="4" borderId="65" xfId="4" applyFont="1" applyFill="1" applyBorder="1" applyAlignment="1">
      <alignment horizontal="center" vertical="center"/>
    </xf>
    <xf numFmtId="0" fontId="15" fillId="6" borderId="133" xfId="0" applyFont="1" applyFill="1" applyBorder="1" applyAlignment="1">
      <alignment horizontal="center" vertical="center"/>
    </xf>
    <xf numFmtId="0" fontId="13" fillId="0" borderId="0" xfId="0" applyFont="1" applyAlignment="1">
      <alignment horizontal="center" vertical="center"/>
    </xf>
    <xf numFmtId="0" fontId="14" fillId="0" borderId="50" xfId="0" applyFont="1" applyBorder="1" applyAlignment="1">
      <alignment horizontal="center" vertical="center"/>
    </xf>
    <xf numFmtId="0" fontId="14" fillId="0" borderId="16" xfId="0" applyFont="1" applyBorder="1" applyAlignment="1">
      <alignment horizontal="center" vertical="center"/>
    </xf>
    <xf numFmtId="0" fontId="15" fillId="0" borderId="73" xfId="17" applyFont="1" applyBorder="1" applyAlignment="1">
      <alignment horizontal="center" vertical="center"/>
    </xf>
    <xf numFmtId="0" fontId="15" fillId="0" borderId="81" xfId="15" applyFont="1" applyBorder="1" applyAlignment="1">
      <alignment horizontal="center" vertical="center"/>
    </xf>
    <xf numFmtId="0" fontId="15" fillId="0" borderId="8" xfId="4" applyFont="1" applyBorder="1" applyAlignment="1">
      <alignment horizontal="center" vertical="center"/>
    </xf>
    <xf numFmtId="0" fontId="15" fillId="0" borderId="81" xfId="16" applyFont="1" applyBorder="1" applyAlignment="1">
      <alignment horizontal="center" vertical="center"/>
    </xf>
    <xf numFmtId="0" fontId="15" fillId="0" borderId="81" xfId="10" applyFont="1" applyBorder="1" applyAlignment="1">
      <alignment horizontal="center" vertical="center"/>
    </xf>
    <xf numFmtId="0" fontId="15" fillId="0" borderId="8" xfId="5" applyFont="1" applyBorder="1" applyAlignment="1">
      <alignment horizontal="center" vertical="center"/>
    </xf>
    <xf numFmtId="0" fontId="15" fillId="0" borderId="81" xfId="14" applyFont="1" applyBorder="1" applyAlignment="1">
      <alignment horizontal="center" vertical="center"/>
    </xf>
    <xf numFmtId="0" fontId="15" fillId="0" borderId="81" xfId="13" applyFont="1" applyBorder="1" applyAlignment="1">
      <alignment horizontal="center" vertical="center"/>
    </xf>
    <xf numFmtId="0" fontId="15" fillId="0" borderId="81" xfId="6" applyFont="1" applyBorder="1" applyAlignment="1">
      <alignment horizontal="center" vertical="center"/>
    </xf>
    <xf numFmtId="0" fontId="15" fillId="0" borderId="81" xfId="7" applyFont="1" applyBorder="1" applyAlignment="1">
      <alignment horizontal="center" vertical="center"/>
    </xf>
    <xf numFmtId="0" fontId="15" fillId="0" borderId="81" xfId="9" applyFont="1" applyBorder="1" applyAlignment="1">
      <alignment horizontal="center" vertical="center"/>
    </xf>
    <xf numFmtId="0" fontId="15" fillId="0" borderId="81" xfId="12" applyFont="1" applyBorder="1" applyAlignment="1">
      <alignment horizontal="center" vertical="center"/>
    </xf>
    <xf numFmtId="0" fontId="15" fillId="0" borderId="50" xfId="4" applyFont="1" applyBorder="1" applyAlignment="1">
      <alignment horizontal="center" vertical="center"/>
    </xf>
    <xf numFmtId="0" fontId="14" fillId="3" borderId="62" xfId="15" applyFont="1" applyFill="1" applyBorder="1" applyAlignment="1">
      <alignment vertical="center" shrinkToFit="1"/>
    </xf>
    <xf numFmtId="0" fontId="16" fillId="3" borderId="17" xfId="17" applyFont="1" applyFill="1" applyBorder="1" applyAlignment="1">
      <alignment vertical="center" shrinkToFit="1"/>
    </xf>
    <xf numFmtId="180" fontId="13" fillId="3" borderId="18" xfId="2" applyNumberFormat="1" applyFont="1" applyFill="1" applyBorder="1" applyAlignment="1">
      <alignment horizontal="right" vertical="center"/>
    </xf>
    <xf numFmtId="180" fontId="13" fillId="3" borderId="62" xfId="2" applyNumberFormat="1" applyFont="1" applyFill="1" applyBorder="1" applyAlignment="1">
      <alignment horizontal="right" vertical="center"/>
    </xf>
    <xf numFmtId="0" fontId="16" fillId="0" borderId="46" xfId="6" applyFont="1" applyBorder="1" applyAlignment="1">
      <alignment horizontal="left" vertical="center" indent="1" shrinkToFit="1"/>
    </xf>
    <xf numFmtId="0" fontId="16" fillId="0" borderId="19" xfId="6" applyFont="1" applyBorder="1" applyAlignment="1">
      <alignment horizontal="left" vertical="center" indent="1" shrinkToFit="1"/>
    </xf>
    <xf numFmtId="180" fontId="13" fillId="0" borderId="52" xfId="2" applyNumberFormat="1" applyFont="1" applyFill="1" applyBorder="1" applyAlignment="1">
      <alignment horizontal="right" vertical="center"/>
    </xf>
    <xf numFmtId="180" fontId="13" fillId="0" borderId="12" xfId="2" applyNumberFormat="1" applyFont="1" applyFill="1" applyBorder="1" applyAlignment="1">
      <alignment horizontal="right" vertical="center"/>
    </xf>
    <xf numFmtId="180" fontId="13" fillId="0" borderId="62" xfId="2" applyNumberFormat="1" applyFont="1" applyFill="1" applyBorder="1" applyAlignment="1">
      <alignment horizontal="right" vertical="center"/>
    </xf>
    <xf numFmtId="0" fontId="16" fillId="0" borderId="46" xfId="9" applyFont="1" applyBorder="1" applyAlignment="1">
      <alignment horizontal="left" vertical="center" indent="1" shrinkToFit="1"/>
    </xf>
    <xf numFmtId="0" fontId="16" fillId="0" borderId="46" xfId="15" applyFont="1" applyBorder="1" applyAlignment="1">
      <alignment horizontal="left" vertical="center" indent="1" shrinkToFit="1"/>
    </xf>
    <xf numFmtId="0" fontId="16" fillId="0" borderId="19" xfId="15" applyFont="1" applyBorder="1" applyAlignment="1">
      <alignment horizontal="left" vertical="center" indent="1" shrinkToFit="1"/>
    </xf>
    <xf numFmtId="180" fontId="13" fillId="0" borderId="52" xfId="2" applyNumberFormat="1" applyFont="1" applyBorder="1" applyAlignment="1">
      <alignment horizontal="right" vertical="center"/>
    </xf>
    <xf numFmtId="180" fontId="17" fillId="0" borderId="52" xfId="2" applyNumberFormat="1" applyFont="1" applyBorder="1" applyAlignment="1">
      <alignment horizontal="right" vertical="center"/>
    </xf>
    <xf numFmtId="180" fontId="13" fillId="0" borderId="12" xfId="2" applyNumberFormat="1" applyFont="1" applyBorder="1" applyAlignment="1">
      <alignment horizontal="right" vertical="center"/>
    </xf>
    <xf numFmtId="0" fontId="16" fillId="0" borderId="19" xfId="9" applyFont="1" applyBorder="1" applyAlignment="1">
      <alignment horizontal="left" vertical="center" indent="1" shrinkToFit="1"/>
    </xf>
    <xf numFmtId="180" fontId="17" fillId="0" borderId="12" xfId="2" applyNumberFormat="1" applyFont="1" applyFill="1" applyBorder="1" applyAlignment="1">
      <alignment horizontal="right" vertical="center"/>
    </xf>
    <xf numFmtId="0" fontId="16" fillId="0" borderId="46" xfId="14" applyFont="1" applyBorder="1" applyAlignment="1">
      <alignment horizontal="left" vertical="center" indent="1" shrinkToFit="1"/>
    </xf>
    <xf numFmtId="180" fontId="13" fillId="9" borderId="62" xfId="2" applyNumberFormat="1" applyFont="1" applyFill="1" applyBorder="1" applyAlignment="1">
      <alignment horizontal="right" vertical="center"/>
    </xf>
    <xf numFmtId="0" fontId="16" fillId="0" borderId="19" xfId="13" applyFont="1" applyBorder="1" applyAlignment="1">
      <alignment horizontal="left" vertical="center" indent="1" shrinkToFit="1"/>
    </xf>
    <xf numFmtId="0" fontId="14" fillId="3" borderId="46" xfId="15" applyFont="1" applyFill="1" applyBorder="1" applyAlignment="1">
      <alignment vertical="center" shrinkToFit="1"/>
    </xf>
    <xf numFmtId="180" fontId="13" fillId="3" borderId="52" xfId="2" applyNumberFormat="1" applyFont="1" applyFill="1" applyBorder="1" applyAlignment="1">
      <alignment horizontal="right" vertical="center"/>
    </xf>
    <xf numFmtId="180" fontId="13" fillId="3" borderId="12" xfId="2" applyNumberFormat="1" applyFont="1" applyFill="1" applyBorder="1" applyAlignment="1">
      <alignment horizontal="right" vertical="center"/>
    </xf>
    <xf numFmtId="10" fontId="13" fillId="3" borderId="19" xfId="0" applyNumberFormat="1" applyFont="1" applyFill="1" applyBorder="1" applyAlignment="1">
      <alignment horizontal="center" vertical="center"/>
    </xf>
    <xf numFmtId="0" fontId="16" fillId="0" borderId="19" xfId="17" applyFont="1" applyBorder="1" applyAlignment="1">
      <alignment horizontal="left" vertical="center" indent="1" shrinkToFit="1"/>
    </xf>
    <xf numFmtId="0" fontId="16" fillId="3" borderId="19" xfId="17" applyFont="1" applyFill="1" applyBorder="1" applyAlignment="1">
      <alignment vertical="center" shrinkToFit="1"/>
    </xf>
    <xf numFmtId="0" fontId="14" fillId="3" borderId="47" xfId="15" applyFont="1" applyFill="1" applyBorder="1" applyAlignment="1">
      <alignment vertical="center" shrinkToFit="1"/>
    </xf>
    <xf numFmtId="0" fontId="16" fillId="3" borderId="20" xfId="10" applyFont="1" applyFill="1" applyBorder="1" applyAlignment="1">
      <alignment vertical="center" shrinkToFit="1"/>
    </xf>
    <xf numFmtId="180" fontId="13" fillId="3" borderId="72" xfId="2" applyNumberFormat="1" applyFont="1" applyFill="1" applyBorder="1" applyAlignment="1">
      <alignment horizontal="right" vertical="center"/>
    </xf>
    <xf numFmtId="180" fontId="13" fillId="3" borderId="40" xfId="2" applyNumberFormat="1" applyFont="1" applyFill="1" applyBorder="1" applyAlignment="1">
      <alignment horizontal="right" vertical="center"/>
    </xf>
    <xf numFmtId="180" fontId="13" fillId="3" borderId="21" xfId="2" applyNumberFormat="1" applyFont="1" applyFill="1" applyBorder="1" applyAlignment="1">
      <alignment horizontal="right" vertical="center"/>
    </xf>
    <xf numFmtId="0" fontId="14" fillId="13" borderId="50" xfId="10" applyFont="1" applyFill="1" applyBorder="1" applyAlignment="1">
      <alignment vertical="center" shrinkToFit="1"/>
    </xf>
    <xf numFmtId="0" fontId="16" fillId="13" borderId="16" xfId="10" applyFont="1" applyFill="1" applyBorder="1" applyAlignment="1">
      <alignment vertical="center" shrinkToFit="1"/>
    </xf>
    <xf numFmtId="180" fontId="13" fillId="13" borderId="73" xfId="2" applyNumberFormat="1" applyFont="1" applyFill="1" applyBorder="1" applyAlignment="1">
      <alignment horizontal="right" vertical="center"/>
    </xf>
    <xf numFmtId="180" fontId="13" fillId="13" borderId="61" xfId="2" applyNumberFormat="1" applyFont="1" applyFill="1" applyBorder="1" applyAlignment="1">
      <alignment horizontal="right" vertical="center"/>
    </xf>
    <xf numFmtId="9" fontId="13" fillId="0" borderId="61" xfId="0" applyNumberFormat="1" applyFont="1" applyBorder="1" applyAlignment="1">
      <alignment horizontal="center" vertical="center"/>
    </xf>
    <xf numFmtId="181" fontId="13" fillId="0" borderId="0" xfId="0" applyNumberFormat="1" applyFont="1">
      <alignment vertical="center"/>
    </xf>
    <xf numFmtId="10" fontId="13" fillId="0" borderId="0" xfId="0" applyNumberFormat="1" applyFont="1" applyAlignment="1">
      <alignment horizontal="center" vertical="center"/>
    </xf>
    <xf numFmtId="0" fontId="24" fillId="0" borderId="0" xfId="0" applyFont="1">
      <alignment vertical="center"/>
    </xf>
    <xf numFmtId="9" fontId="13" fillId="0" borderId="0" xfId="0" applyNumberFormat="1" applyFont="1">
      <alignment vertical="center"/>
    </xf>
    <xf numFmtId="0" fontId="25" fillId="0" borderId="0" xfId="0" applyFont="1">
      <alignment vertical="center"/>
    </xf>
    <xf numFmtId="49" fontId="13" fillId="0" borderId="0" xfId="0" applyNumberFormat="1" applyFont="1" applyAlignment="1">
      <alignment horizontal="right"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13" fillId="0" borderId="84" xfId="0" applyFont="1" applyBorder="1" applyAlignment="1">
      <alignment horizontal="center" vertical="center"/>
    </xf>
    <xf numFmtId="176" fontId="26" fillId="0" borderId="5" xfId="0" applyNumberFormat="1" applyFont="1" applyBorder="1">
      <alignment vertical="center"/>
    </xf>
    <xf numFmtId="176" fontId="26" fillId="0" borderId="89" xfId="0" applyNumberFormat="1" applyFont="1" applyBorder="1">
      <alignment vertical="center"/>
    </xf>
    <xf numFmtId="177" fontId="26" fillId="0" borderId="90" xfId="0" applyNumberFormat="1" applyFont="1" applyBorder="1" applyAlignment="1">
      <alignment horizontal="center" vertical="center"/>
    </xf>
    <xf numFmtId="176" fontId="26" fillId="0" borderId="74" xfId="0" applyNumberFormat="1" applyFont="1" applyBorder="1">
      <alignment vertical="center"/>
    </xf>
    <xf numFmtId="176" fontId="26" fillId="0" borderId="6" xfId="0" applyNumberFormat="1" applyFont="1" applyBorder="1">
      <alignment vertical="center"/>
    </xf>
    <xf numFmtId="180" fontId="27" fillId="0" borderId="5" xfId="0" applyNumberFormat="1" applyFont="1" applyBorder="1">
      <alignment vertical="center"/>
    </xf>
    <xf numFmtId="180" fontId="26" fillId="0" borderId="89" xfId="0" applyNumberFormat="1" applyFont="1" applyBorder="1">
      <alignment vertical="center"/>
    </xf>
    <xf numFmtId="176" fontId="26" fillId="0" borderId="53" xfId="0" applyNumberFormat="1" applyFont="1" applyBorder="1">
      <alignment vertical="center"/>
    </xf>
    <xf numFmtId="177" fontId="26" fillId="0" borderId="32" xfId="0" applyNumberFormat="1" applyFont="1" applyBorder="1" applyAlignment="1">
      <alignment horizontal="center" vertical="center"/>
    </xf>
    <xf numFmtId="176" fontId="26" fillId="0" borderId="11" xfId="0" applyNumberFormat="1" applyFont="1" applyBorder="1">
      <alignment vertical="center"/>
    </xf>
    <xf numFmtId="176" fontId="26" fillId="0" borderId="13" xfId="0" applyNumberFormat="1" applyFont="1" applyBorder="1">
      <alignment vertical="center"/>
    </xf>
    <xf numFmtId="177" fontId="26" fillId="0" borderId="24" xfId="0" applyNumberFormat="1" applyFont="1" applyBorder="1" applyAlignment="1">
      <alignment horizontal="center" vertical="center"/>
    </xf>
    <xf numFmtId="176" fontId="26" fillId="0" borderId="41" xfId="0" applyNumberFormat="1" applyFont="1" applyBorder="1">
      <alignment vertical="center"/>
    </xf>
    <xf numFmtId="176" fontId="26" fillId="0" borderId="43" xfId="0" applyNumberFormat="1" applyFont="1" applyBorder="1">
      <alignment vertical="center"/>
    </xf>
    <xf numFmtId="176" fontId="26" fillId="0" borderId="45" xfId="0" applyNumberFormat="1" applyFont="1" applyBorder="1">
      <alignment vertical="center"/>
    </xf>
    <xf numFmtId="177" fontId="26" fillId="0" borderId="49" xfId="0" applyNumberFormat="1" applyFont="1" applyBorder="1" applyAlignment="1">
      <alignment horizontal="center" vertical="center"/>
    </xf>
    <xf numFmtId="176" fontId="26" fillId="0" borderId="52" xfId="0" applyNumberFormat="1" applyFont="1" applyBorder="1">
      <alignment vertical="center"/>
    </xf>
    <xf numFmtId="0" fontId="13" fillId="0" borderId="20" xfId="0" applyFont="1" applyBorder="1" applyAlignment="1">
      <alignment horizontal="center" vertical="center"/>
    </xf>
    <xf numFmtId="176" fontId="26" fillId="0" borderId="33" xfId="0" applyNumberFormat="1" applyFont="1" applyBorder="1">
      <alignment vertical="center"/>
    </xf>
    <xf numFmtId="176" fontId="26" fillId="0" borderId="51" xfId="0" applyNumberFormat="1" applyFont="1" applyBorder="1">
      <alignment vertical="center"/>
    </xf>
    <xf numFmtId="177" fontId="26" fillId="0" borderId="66" xfId="0" applyNumberFormat="1" applyFont="1" applyBorder="1" applyAlignment="1">
      <alignment horizontal="center" vertical="center"/>
    </xf>
    <xf numFmtId="176" fontId="26" fillId="0" borderId="72" xfId="0" applyNumberFormat="1" applyFont="1" applyBorder="1">
      <alignment vertical="center"/>
    </xf>
    <xf numFmtId="176" fontId="26" fillId="0" borderId="34" xfId="0" applyNumberFormat="1" applyFont="1" applyBorder="1">
      <alignment vertical="center"/>
    </xf>
    <xf numFmtId="177" fontId="13" fillId="0" borderId="0" xfId="0" applyNumberFormat="1" applyFont="1">
      <alignment vertical="center"/>
    </xf>
    <xf numFmtId="0" fontId="11" fillId="0" borderId="0" xfId="0" applyFont="1" applyAlignment="1">
      <alignment vertical="center" wrapText="1"/>
    </xf>
    <xf numFmtId="0" fontId="29" fillId="0" borderId="0" xfId="0" applyFont="1" applyAlignment="1">
      <alignment vertical="center" wrapText="1"/>
    </xf>
    <xf numFmtId="0" fontId="28" fillId="0" borderId="0" xfId="0" applyFont="1" applyAlignment="1">
      <alignment vertical="center" wrapText="1"/>
    </xf>
    <xf numFmtId="0" fontId="12" fillId="0" borderId="0" xfId="0" applyFont="1" applyAlignment="1">
      <alignment vertical="center" wrapText="1"/>
    </xf>
    <xf numFmtId="0" fontId="28" fillId="0" borderId="0" xfId="0" applyFont="1">
      <alignment vertical="center"/>
    </xf>
    <xf numFmtId="0" fontId="29" fillId="0" borderId="0" xfId="0" applyFont="1">
      <alignment vertical="center"/>
    </xf>
    <xf numFmtId="0" fontId="12" fillId="0" borderId="0" xfId="0" applyFont="1">
      <alignment vertical="center"/>
    </xf>
    <xf numFmtId="0" fontId="14" fillId="13" borderId="2" xfId="0" applyFont="1" applyFill="1" applyBorder="1" applyAlignment="1">
      <alignment horizontal="center" vertical="center"/>
    </xf>
    <xf numFmtId="0" fontId="14" fillId="13" borderId="3" xfId="0" applyFont="1" applyFill="1" applyBorder="1" applyAlignment="1">
      <alignment horizontal="center" vertical="center"/>
    </xf>
    <xf numFmtId="0" fontId="14" fillId="13" borderId="63" xfId="0" applyFont="1" applyFill="1" applyBorder="1" applyAlignment="1">
      <alignment horizontal="center" vertical="center"/>
    </xf>
    <xf numFmtId="0" fontId="16" fillId="0" borderId="62" xfId="0" applyFont="1" applyBorder="1" applyAlignment="1">
      <alignment horizontal="left" vertical="center"/>
    </xf>
    <xf numFmtId="0" fontId="16" fillId="0" borderId="28" xfId="0" applyFont="1" applyBorder="1">
      <alignment vertical="center"/>
    </xf>
    <xf numFmtId="188" fontId="13" fillId="0" borderId="39" xfId="2" applyNumberFormat="1" applyFont="1" applyBorder="1" applyAlignment="1">
      <alignment horizontal="center" vertical="center"/>
    </xf>
    <xf numFmtId="188" fontId="13" fillId="0" borderId="18" xfId="2" applyNumberFormat="1" applyFont="1" applyBorder="1" applyAlignment="1">
      <alignment horizontal="center" vertical="center"/>
    </xf>
    <xf numFmtId="188" fontId="13" fillId="0" borderId="18" xfId="2" applyNumberFormat="1" applyFont="1" applyBorder="1" applyAlignment="1">
      <alignment horizontal="right" vertical="center"/>
    </xf>
    <xf numFmtId="188" fontId="13" fillId="0" borderId="18" xfId="2" applyNumberFormat="1" applyFont="1" applyBorder="1" applyAlignment="1">
      <alignment vertical="center"/>
    </xf>
    <xf numFmtId="188" fontId="13" fillId="0" borderId="36" xfId="2" applyNumberFormat="1" applyFont="1" applyBorder="1" applyAlignment="1">
      <alignment horizontal="right" vertical="center"/>
    </xf>
    <xf numFmtId="0" fontId="16" fillId="0" borderId="46" xfId="0" applyFont="1" applyBorder="1" applyAlignment="1">
      <alignment horizontal="left" vertical="center"/>
    </xf>
    <xf numFmtId="0" fontId="16" fillId="0" borderId="13" xfId="0" applyFont="1" applyBorder="1">
      <alignment vertical="center"/>
    </xf>
    <xf numFmtId="188" fontId="13" fillId="0" borderId="4" xfId="2" applyNumberFormat="1" applyFont="1" applyBorder="1" applyAlignment="1">
      <alignment horizontal="right" vertical="center"/>
    </xf>
    <xf numFmtId="188" fontId="13" fillId="0" borderId="12" xfId="2" applyNumberFormat="1" applyFont="1" applyBorder="1" applyAlignment="1">
      <alignment horizontal="right" vertical="center"/>
    </xf>
    <xf numFmtId="188" fontId="13" fillId="0" borderId="12" xfId="2" applyNumberFormat="1" applyFont="1" applyBorder="1" applyAlignment="1">
      <alignment vertical="center"/>
    </xf>
    <xf numFmtId="188" fontId="13" fillId="0" borderId="12" xfId="2" applyNumberFormat="1" applyFont="1" applyBorder="1" applyAlignment="1">
      <alignment horizontal="center" vertical="center"/>
    </xf>
    <xf numFmtId="188" fontId="13" fillId="0" borderId="13" xfId="2" applyNumberFormat="1" applyFont="1" applyBorder="1" applyAlignment="1">
      <alignment horizontal="center" vertical="center"/>
    </xf>
    <xf numFmtId="188" fontId="13" fillId="0" borderId="13" xfId="2" applyNumberFormat="1" applyFont="1" applyBorder="1" applyAlignment="1">
      <alignment horizontal="right" vertical="center"/>
    </xf>
    <xf numFmtId="0" fontId="16" fillId="0" borderId="108" xfId="0" applyFont="1" applyBorder="1" applyAlignment="1">
      <alignment horizontal="left" vertical="center"/>
    </xf>
    <xf numFmtId="0" fontId="16" fillId="0" borderId="6" xfId="0" applyFont="1" applyBorder="1">
      <alignment vertical="center"/>
    </xf>
    <xf numFmtId="188" fontId="13" fillId="0" borderId="38" xfId="2" applyNumberFormat="1" applyFont="1" applyBorder="1" applyAlignment="1">
      <alignment horizontal="right" vertical="center"/>
    </xf>
    <xf numFmtId="188" fontId="13" fillId="0" borderId="86" xfId="2" applyNumberFormat="1" applyFont="1" applyBorder="1" applyAlignment="1">
      <alignment horizontal="right" vertical="center"/>
    </xf>
    <xf numFmtId="188" fontId="13" fillId="0" borderId="86" xfId="2" applyNumberFormat="1" applyFont="1" applyBorder="1" applyAlignment="1">
      <alignment vertical="center"/>
    </xf>
    <xf numFmtId="0" fontId="14" fillId="13" borderId="60" xfId="0" applyFont="1" applyFill="1" applyBorder="1" applyAlignment="1">
      <alignment horizontal="left" vertical="center"/>
    </xf>
    <xf numFmtId="0" fontId="16" fillId="13" borderId="63" xfId="0" applyFont="1" applyFill="1" applyBorder="1">
      <alignment vertical="center"/>
    </xf>
    <xf numFmtId="188" fontId="13" fillId="13" borderId="2" xfId="2" applyNumberFormat="1" applyFont="1" applyFill="1" applyBorder="1" applyAlignment="1">
      <alignment horizontal="right" vertical="center"/>
    </xf>
    <xf numFmtId="188" fontId="13" fillId="13" borderId="3" xfId="2" applyNumberFormat="1" applyFont="1" applyFill="1" applyBorder="1" applyAlignment="1">
      <alignment horizontal="right" vertical="center"/>
    </xf>
    <xf numFmtId="188" fontId="13" fillId="13" borderId="63" xfId="2" applyNumberFormat="1" applyFont="1" applyFill="1" applyBorder="1" applyAlignment="1">
      <alignment horizontal="right" vertical="center"/>
    </xf>
    <xf numFmtId="0" fontId="16" fillId="0" borderId="36" xfId="0" applyFont="1" applyBorder="1">
      <alignment vertical="center"/>
    </xf>
    <xf numFmtId="188" fontId="13" fillId="0" borderId="39" xfId="2" applyNumberFormat="1" applyFont="1" applyBorder="1" applyAlignment="1">
      <alignment horizontal="right" vertical="center"/>
    </xf>
    <xf numFmtId="0" fontId="16" fillId="0" borderId="47" xfId="0" applyFont="1" applyBorder="1" applyAlignment="1">
      <alignment horizontal="left" vertical="center"/>
    </xf>
    <xf numFmtId="0" fontId="16" fillId="0" borderId="34" xfId="0" applyFont="1" applyBorder="1">
      <alignment vertical="center"/>
    </xf>
    <xf numFmtId="188" fontId="13" fillId="0" borderId="40" xfId="2" applyNumberFormat="1" applyFont="1" applyBorder="1" applyAlignment="1">
      <alignment horizontal="right" vertical="center"/>
    </xf>
    <xf numFmtId="188" fontId="13" fillId="0" borderId="21" xfId="2" applyNumberFormat="1" applyFont="1" applyBorder="1" applyAlignment="1">
      <alignment horizontal="right" vertical="center"/>
    </xf>
    <xf numFmtId="188" fontId="13" fillId="0" borderId="34" xfId="2" applyNumberFormat="1" applyFont="1" applyBorder="1" applyAlignment="1">
      <alignment horizontal="right" vertical="center"/>
    </xf>
    <xf numFmtId="0" fontId="30" fillId="0" borderId="0" xfId="0" applyFont="1">
      <alignment vertical="center"/>
    </xf>
    <xf numFmtId="0" fontId="14" fillId="0" borderId="0" xfId="0" applyFont="1">
      <alignment vertical="center"/>
    </xf>
    <xf numFmtId="0" fontId="31" fillId="0" borderId="0" xfId="0" applyFont="1">
      <alignment vertical="center"/>
    </xf>
    <xf numFmtId="0" fontId="26" fillId="0" borderId="29" xfId="0" applyFont="1" applyBorder="1" applyAlignment="1">
      <alignment horizontal="right" vertical="center"/>
    </xf>
    <xf numFmtId="0" fontId="13" fillId="0" borderId="0" xfId="0" applyFont="1" applyAlignment="1">
      <alignment horizontal="right" vertical="center"/>
    </xf>
    <xf numFmtId="0" fontId="26" fillId="0" borderId="52" xfId="0" applyFont="1" applyBorder="1" applyAlignment="1">
      <alignment horizontal="center" vertical="center" wrapText="1"/>
    </xf>
    <xf numFmtId="0" fontId="26" fillId="0" borderId="38" xfId="0" applyFont="1" applyBorder="1" applyAlignment="1">
      <alignment horizontal="center" vertical="center"/>
    </xf>
    <xf numFmtId="0" fontId="26" fillId="0" borderId="39" xfId="0" applyFont="1" applyBorder="1" applyAlignment="1">
      <alignment horizontal="center" vertical="center"/>
    </xf>
    <xf numFmtId="0" fontId="13" fillId="15" borderId="4" xfId="0" applyFont="1" applyFill="1" applyBorder="1">
      <alignment vertical="center"/>
    </xf>
    <xf numFmtId="179" fontId="13" fillId="15" borderId="4" xfId="0" applyNumberFormat="1" applyFont="1" applyFill="1" applyBorder="1" applyAlignment="1">
      <alignment horizontal="center" vertical="center"/>
    </xf>
    <xf numFmtId="0" fontId="13" fillId="0" borderId="4" xfId="0" applyFont="1" applyBorder="1">
      <alignment vertical="center"/>
    </xf>
    <xf numFmtId="179" fontId="13" fillId="0" borderId="4" xfId="0" applyNumberFormat="1" applyFont="1" applyBorder="1">
      <alignment vertical="center"/>
    </xf>
    <xf numFmtId="179" fontId="13" fillId="15" borderId="4" xfId="0" applyNumberFormat="1" applyFont="1" applyFill="1" applyBorder="1">
      <alignment vertical="center"/>
    </xf>
    <xf numFmtId="179" fontId="13" fillId="0" borderId="4" xfId="0" applyNumberFormat="1" applyFont="1" applyBorder="1" applyAlignment="1">
      <alignment horizontal="center" vertical="center"/>
    </xf>
    <xf numFmtId="0" fontId="13" fillId="0" borderId="40" xfId="0" applyFont="1" applyBorder="1">
      <alignment vertical="center"/>
    </xf>
    <xf numFmtId="179" fontId="13" fillId="0" borderId="40" xfId="0" applyNumberFormat="1" applyFont="1" applyBorder="1">
      <alignment vertical="center"/>
    </xf>
    <xf numFmtId="0" fontId="22" fillId="13" borderId="39" xfId="0" applyFont="1" applyFill="1" applyBorder="1">
      <alignment vertical="center"/>
    </xf>
    <xf numFmtId="0" fontId="13" fillId="13" borderId="39" xfId="0" applyFont="1" applyFill="1" applyBorder="1">
      <alignment vertical="center"/>
    </xf>
    <xf numFmtId="179" fontId="13" fillId="13" borderId="39" xfId="0" applyNumberFormat="1" applyFont="1" applyFill="1" applyBorder="1">
      <alignment vertical="center"/>
    </xf>
    <xf numFmtId="0" fontId="11" fillId="0" borderId="0" xfId="12" applyFont="1" applyAlignment="1">
      <alignment vertical="center"/>
    </xf>
    <xf numFmtId="0" fontId="16" fillId="0" borderId="0" xfId="12" applyFont="1" applyAlignment="1">
      <alignment vertical="center"/>
    </xf>
    <xf numFmtId="0" fontId="11" fillId="0" borderId="0" xfId="7" applyFont="1" applyAlignment="1">
      <alignment vertical="center"/>
    </xf>
    <xf numFmtId="0" fontId="13" fillId="0" borderId="0" xfId="12" applyFont="1" applyAlignment="1">
      <alignment vertical="center"/>
    </xf>
    <xf numFmtId="178" fontId="16" fillId="0" borderId="0" xfId="12" applyNumberFormat="1" applyFont="1" applyAlignment="1">
      <alignment vertical="center"/>
    </xf>
    <xf numFmtId="178" fontId="16" fillId="0" borderId="0" xfId="12" applyNumberFormat="1" applyFont="1" applyAlignment="1">
      <alignment horizontal="right" vertical="center"/>
    </xf>
    <xf numFmtId="0" fontId="14" fillId="0" borderId="4" xfId="12" applyFont="1" applyBorder="1" applyAlignment="1">
      <alignment horizontal="center" vertical="center" shrinkToFit="1"/>
    </xf>
    <xf numFmtId="0" fontId="14" fillId="0" borderId="4" xfId="12" applyFont="1" applyBorder="1" applyAlignment="1">
      <alignment horizontal="center" vertical="center"/>
    </xf>
    <xf numFmtId="0" fontId="14" fillId="0" borderId="4" xfId="5" applyFont="1" applyBorder="1" applyAlignment="1">
      <alignment horizontal="center" vertical="center"/>
    </xf>
    <xf numFmtId="0" fontId="14" fillId="3" borderId="4" xfId="12" applyFont="1" applyFill="1" applyBorder="1" applyAlignment="1">
      <alignment vertical="center" shrinkToFit="1"/>
    </xf>
    <xf numFmtId="0" fontId="16" fillId="3" borderId="4" xfId="12" applyFont="1" applyFill="1" applyBorder="1" applyAlignment="1">
      <alignment vertical="center" shrinkToFit="1"/>
    </xf>
    <xf numFmtId="188" fontId="13" fillId="3" borderId="4" xfId="2" applyNumberFormat="1" applyFont="1" applyFill="1" applyBorder="1" applyAlignment="1">
      <alignment vertical="center"/>
    </xf>
    <xf numFmtId="0" fontId="16" fillId="0" borderId="4" xfId="12" applyFont="1" applyBorder="1" applyAlignment="1">
      <alignment horizontal="left" vertical="center" indent="1" shrinkToFit="1"/>
    </xf>
    <xf numFmtId="188" fontId="13" fillId="0" borderId="4" xfId="2" applyNumberFormat="1" applyFont="1" applyFill="1" applyBorder="1" applyAlignment="1">
      <alignment vertical="center"/>
    </xf>
    <xf numFmtId="188" fontId="13" fillId="0" borderId="4" xfId="2" applyNumberFormat="1" applyFont="1" applyBorder="1" applyAlignment="1">
      <alignment vertical="center"/>
    </xf>
    <xf numFmtId="0" fontId="16" fillId="10" borderId="57" xfId="6" applyFont="1" applyFill="1" applyBorder="1" applyAlignment="1">
      <alignment horizontal="left" vertical="center" indent="2"/>
    </xf>
    <xf numFmtId="0" fontId="16" fillId="2" borderId="4" xfId="12" applyFont="1" applyFill="1" applyBorder="1" applyAlignment="1">
      <alignment horizontal="left" vertical="center" indent="2" shrinkToFit="1"/>
    </xf>
    <xf numFmtId="188" fontId="13" fillId="2" borderId="4" xfId="2" applyNumberFormat="1" applyFont="1" applyFill="1" applyBorder="1" applyAlignment="1">
      <alignment vertical="center"/>
    </xf>
    <xf numFmtId="0" fontId="16" fillId="10" borderId="4" xfId="6" applyFont="1" applyFill="1" applyBorder="1" applyAlignment="1">
      <alignment horizontal="left" vertical="center" indent="2"/>
    </xf>
    <xf numFmtId="38" fontId="13" fillId="0" borderId="0" xfId="12" applyNumberFormat="1" applyFont="1" applyAlignment="1">
      <alignment vertical="center"/>
    </xf>
    <xf numFmtId="0" fontId="14" fillId="12" borderId="4" xfId="12" applyFont="1" applyFill="1" applyBorder="1" applyAlignment="1">
      <alignment vertical="center" shrinkToFit="1"/>
    </xf>
    <xf numFmtId="0" fontId="16" fillId="12" borderId="4" xfId="12" applyFont="1" applyFill="1" applyBorder="1" applyAlignment="1">
      <alignment vertical="center" shrinkToFit="1"/>
    </xf>
    <xf numFmtId="188" fontId="13" fillId="12" borderId="4" xfId="2" applyNumberFormat="1" applyFont="1" applyFill="1" applyBorder="1" applyAlignment="1">
      <alignment vertical="center"/>
    </xf>
    <xf numFmtId="0" fontId="14" fillId="12" borderId="4" xfId="12" applyFont="1" applyFill="1" applyBorder="1" applyAlignment="1">
      <alignment horizontal="left" vertical="center" shrinkToFit="1"/>
    </xf>
    <xf numFmtId="0" fontId="16" fillId="12" borderId="4" xfId="12" applyFont="1" applyFill="1" applyBorder="1" applyAlignment="1">
      <alignment horizontal="left" vertical="center" shrinkToFit="1"/>
    </xf>
    <xf numFmtId="0" fontId="16" fillId="0" borderId="4" xfId="13" applyFont="1" applyBorder="1" applyAlignment="1">
      <alignment horizontal="left" vertical="center" indent="1" shrinkToFit="1"/>
    </xf>
    <xf numFmtId="0" fontId="13" fillId="0" borderId="0" xfId="13" applyFont="1" applyAlignment="1">
      <alignment vertical="center"/>
    </xf>
    <xf numFmtId="0" fontId="14" fillId="12" borderId="4" xfId="13" applyFont="1" applyFill="1" applyBorder="1" applyAlignment="1">
      <alignment horizontal="left" vertical="center" shrinkToFit="1"/>
    </xf>
    <xf numFmtId="0" fontId="16" fillId="12" borderId="4" xfId="13" applyFont="1" applyFill="1" applyBorder="1" applyAlignment="1">
      <alignment horizontal="left" vertical="center" shrinkToFit="1"/>
    </xf>
    <xf numFmtId="188" fontId="13" fillId="9" borderId="4" xfId="2" applyNumberFormat="1" applyFont="1" applyFill="1" applyBorder="1" applyAlignment="1">
      <alignment vertical="center"/>
    </xf>
    <xf numFmtId="0" fontId="14" fillId="13" borderId="4" xfId="12" applyFont="1" applyFill="1" applyBorder="1" applyAlignment="1">
      <alignment vertical="center" shrinkToFit="1"/>
    </xf>
    <xf numFmtId="0" fontId="16" fillId="13" borderId="4" xfId="12" applyFont="1" applyFill="1" applyBorder="1" applyAlignment="1">
      <alignment vertical="center" shrinkToFit="1"/>
    </xf>
    <xf numFmtId="188" fontId="13" fillId="13" borderId="4" xfId="2" applyNumberFormat="1" applyFont="1" applyFill="1" applyBorder="1" applyAlignment="1">
      <alignment vertical="center"/>
    </xf>
    <xf numFmtId="0" fontId="11" fillId="0" borderId="0" xfId="8" applyFont="1" applyAlignment="1">
      <alignment horizontal="left" vertical="center"/>
    </xf>
    <xf numFmtId="0" fontId="13" fillId="0" borderId="0" xfId="7" applyFont="1" applyAlignment="1">
      <alignment vertical="center"/>
    </xf>
    <xf numFmtId="0" fontId="16" fillId="0" borderId="0" xfId="13" applyFont="1" applyAlignment="1">
      <alignment vertical="center"/>
    </xf>
    <xf numFmtId="38" fontId="16" fillId="0" borderId="0" xfId="12" applyNumberFormat="1" applyFont="1" applyAlignment="1">
      <alignment vertical="center"/>
    </xf>
    <xf numFmtId="0" fontId="16" fillId="2" borderId="4" xfId="12" applyFont="1" applyFill="1" applyBorder="1" applyAlignment="1">
      <alignment horizontal="left" vertical="center" indent="2"/>
    </xf>
    <xf numFmtId="188" fontId="13" fillId="13" borderId="4" xfId="2" applyNumberFormat="1" applyFont="1" applyFill="1" applyBorder="1" applyAlignment="1">
      <alignment horizontal="right" vertical="center"/>
    </xf>
    <xf numFmtId="0" fontId="13" fillId="0" borderId="0" xfId="12" applyFont="1" applyAlignment="1">
      <alignment vertical="center" shrinkToFit="1"/>
    </xf>
    <xf numFmtId="0" fontId="11" fillId="0" borderId="0" xfId="8" applyFont="1" applyAlignment="1">
      <alignment vertical="center"/>
    </xf>
    <xf numFmtId="0" fontId="13" fillId="0" borderId="0" xfId="8" applyFont="1" applyAlignment="1">
      <alignment vertical="center"/>
    </xf>
    <xf numFmtId="0" fontId="16" fillId="0" borderId="0" xfId="8" applyFont="1" applyAlignment="1">
      <alignment vertical="center"/>
    </xf>
    <xf numFmtId="188" fontId="13" fillId="10" borderId="4" xfId="2" applyNumberFormat="1" applyFont="1" applyFill="1" applyBorder="1" applyAlignment="1">
      <alignment vertical="center"/>
    </xf>
    <xf numFmtId="0" fontId="13" fillId="0" borderId="0" xfId="6" applyFont="1" applyAlignment="1">
      <alignment vertical="center"/>
    </xf>
    <xf numFmtId="0" fontId="16" fillId="0" borderId="0" xfId="9" applyFont="1" applyAlignment="1">
      <alignment vertical="center"/>
    </xf>
    <xf numFmtId="0" fontId="11" fillId="0" borderId="0" xfId="9" applyFont="1" applyAlignment="1">
      <alignment vertical="center"/>
    </xf>
    <xf numFmtId="0" fontId="13" fillId="0" borderId="0" xfId="9" applyFont="1" applyAlignment="1">
      <alignment vertical="center"/>
    </xf>
    <xf numFmtId="188" fontId="13" fillId="2" borderId="0" xfId="2" applyNumberFormat="1" applyFont="1" applyFill="1" applyAlignment="1">
      <alignment vertical="center"/>
    </xf>
    <xf numFmtId="0" fontId="11" fillId="0" borderId="0" xfId="9" applyFont="1" applyAlignment="1">
      <alignment horizontal="left" vertical="center"/>
    </xf>
    <xf numFmtId="0" fontId="13" fillId="0" borderId="0" xfId="14" applyFont="1" applyAlignment="1">
      <alignment vertical="center"/>
    </xf>
    <xf numFmtId="0" fontId="16" fillId="0" borderId="0" xfId="7" applyFont="1" applyAlignment="1">
      <alignment vertical="center"/>
    </xf>
    <xf numFmtId="0" fontId="16" fillId="10" borderId="4" xfId="12" applyFont="1" applyFill="1" applyBorder="1" applyAlignment="1">
      <alignment horizontal="left" vertical="center" indent="2" shrinkToFit="1"/>
    </xf>
    <xf numFmtId="188" fontId="13" fillId="2" borderId="4" xfId="2" applyNumberFormat="1" applyFont="1" applyFill="1" applyBorder="1" applyAlignment="1">
      <alignment vertical="center" shrinkToFit="1"/>
    </xf>
    <xf numFmtId="0" fontId="11" fillId="0" borderId="0" xfId="7" applyFont="1" applyAlignment="1">
      <alignment horizontal="left" vertical="center"/>
    </xf>
    <xf numFmtId="0" fontId="16" fillId="0" borderId="0" xfId="7" applyFont="1" applyAlignment="1">
      <alignment horizontal="left" vertical="center"/>
    </xf>
    <xf numFmtId="0" fontId="11" fillId="0" borderId="0" xfId="6" applyFont="1" applyAlignment="1">
      <alignment vertical="center"/>
    </xf>
    <xf numFmtId="0" fontId="16" fillId="0" borderId="0" xfId="6" applyFont="1" applyAlignment="1">
      <alignment vertical="center"/>
    </xf>
    <xf numFmtId="0" fontId="11" fillId="0" borderId="0" xfId="6" applyFont="1" applyAlignment="1">
      <alignment horizontal="left" vertical="center"/>
    </xf>
    <xf numFmtId="38" fontId="13" fillId="0" borderId="0" xfId="6" applyNumberFormat="1" applyFont="1" applyAlignment="1">
      <alignment vertical="center"/>
    </xf>
    <xf numFmtId="0" fontId="11" fillId="0" borderId="0" xfId="13" applyFont="1" applyAlignment="1">
      <alignment vertical="center"/>
    </xf>
    <xf numFmtId="38" fontId="13" fillId="0" borderId="0" xfId="13" applyNumberFormat="1" applyFont="1" applyAlignment="1">
      <alignment vertical="center"/>
    </xf>
    <xf numFmtId="0" fontId="11" fillId="0" borderId="0" xfId="13" applyFont="1" applyAlignment="1">
      <alignment horizontal="left" vertical="center"/>
    </xf>
    <xf numFmtId="0" fontId="11" fillId="0" borderId="0" xfId="14" applyFont="1" applyAlignment="1">
      <alignment vertical="center"/>
    </xf>
    <xf numFmtId="0" fontId="11" fillId="0" borderId="0" xfId="14" applyFont="1" applyAlignment="1">
      <alignment horizontal="left" vertical="center"/>
    </xf>
    <xf numFmtId="38" fontId="13" fillId="0" borderId="0" xfId="14" applyNumberFormat="1" applyFont="1" applyAlignment="1">
      <alignment vertical="center"/>
    </xf>
    <xf numFmtId="0" fontId="11" fillId="0" borderId="0" xfId="11" applyFont="1" applyAlignment="1">
      <alignment vertical="center"/>
    </xf>
    <xf numFmtId="0" fontId="16" fillId="0" borderId="0" xfId="11" applyFont="1" applyAlignment="1">
      <alignment vertical="center"/>
    </xf>
    <xf numFmtId="0" fontId="11" fillId="0" borderId="0" xfId="11" applyFont="1" applyAlignment="1">
      <alignment horizontal="left" vertical="center"/>
    </xf>
    <xf numFmtId="0" fontId="13" fillId="0" borderId="0" xfId="11" applyFont="1" applyAlignment="1">
      <alignment vertical="center"/>
    </xf>
    <xf numFmtId="188" fontId="13" fillId="11" borderId="4" xfId="2" applyNumberFormat="1" applyFont="1" applyFill="1" applyBorder="1" applyAlignment="1">
      <alignment vertical="center"/>
    </xf>
    <xf numFmtId="188" fontId="13" fillId="2" borderId="4" xfId="2" applyNumberFormat="1" applyFont="1" applyFill="1" applyBorder="1" applyAlignment="1">
      <alignment horizontal="right" vertical="center"/>
    </xf>
    <xf numFmtId="0" fontId="11" fillId="0" borderId="0" xfId="10" applyFont="1" applyAlignment="1">
      <alignment vertical="center"/>
    </xf>
    <xf numFmtId="0" fontId="13" fillId="0" borderId="0" xfId="10" applyFont="1" applyAlignment="1">
      <alignment vertical="center"/>
    </xf>
    <xf numFmtId="0" fontId="16" fillId="0" borderId="0" xfId="10" applyFont="1" applyAlignment="1">
      <alignment vertical="center"/>
    </xf>
    <xf numFmtId="0" fontId="13" fillId="0" borderId="0" xfId="4" applyFont="1" applyAlignment="1">
      <alignment vertical="center"/>
    </xf>
    <xf numFmtId="3" fontId="13" fillId="0" borderId="0" xfId="10" applyNumberFormat="1" applyFont="1" applyAlignment="1">
      <alignment vertical="center"/>
    </xf>
    <xf numFmtId="0" fontId="11" fillId="0" borderId="0" xfId="10" applyFont="1" applyAlignment="1">
      <alignment horizontal="left" vertical="center"/>
    </xf>
    <xf numFmtId="0" fontId="14" fillId="9" borderId="4" xfId="12" applyFont="1" applyFill="1" applyBorder="1" applyAlignment="1">
      <alignment vertical="center" shrinkToFit="1"/>
    </xf>
    <xf numFmtId="0" fontId="16" fillId="9" borderId="4" xfId="12" applyFont="1" applyFill="1" applyBorder="1" applyAlignment="1">
      <alignment vertical="center" shrinkToFit="1"/>
    </xf>
    <xf numFmtId="38" fontId="13" fillId="0" borderId="0" xfId="2" applyFont="1" applyFill="1" applyAlignment="1">
      <alignment vertical="center"/>
    </xf>
    <xf numFmtId="0" fontId="11" fillId="0" borderId="0" xfId="16" applyFont="1" applyAlignment="1">
      <alignment vertical="center"/>
    </xf>
    <xf numFmtId="0" fontId="13" fillId="0" borderId="0" xfId="16" applyFont="1" applyAlignment="1">
      <alignment vertical="center"/>
    </xf>
    <xf numFmtId="0" fontId="16" fillId="0" borderId="0" xfId="16" applyFont="1" applyAlignment="1">
      <alignment vertical="center"/>
    </xf>
    <xf numFmtId="38" fontId="13" fillId="0" borderId="0" xfId="16" applyNumberFormat="1" applyFont="1" applyAlignment="1">
      <alignment vertical="center"/>
    </xf>
    <xf numFmtId="0" fontId="11" fillId="0" borderId="0" xfId="5" applyFont="1" applyAlignment="1">
      <alignment horizontal="left" vertical="center"/>
    </xf>
    <xf numFmtId="178" fontId="16" fillId="0" borderId="0" xfId="4" applyNumberFormat="1" applyFont="1" applyAlignment="1">
      <alignment vertical="center"/>
    </xf>
    <xf numFmtId="38" fontId="13" fillId="0" borderId="0" xfId="4" applyNumberFormat="1" applyFont="1" applyAlignment="1">
      <alignment vertical="center"/>
    </xf>
    <xf numFmtId="188" fontId="13" fillId="3" borderId="4" xfId="13" applyNumberFormat="1" applyFont="1" applyFill="1" applyBorder="1" applyAlignment="1">
      <alignment vertical="center"/>
    </xf>
    <xf numFmtId="181" fontId="13" fillId="0" borderId="0" xfId="16" applyNumberFormat="1" applyFont="1" applyAlignment="1">
      <alignment vertical="center"/>
    </xf>
    <xf numFmtId="179" fontId="13" fillId="0" borderId="0" xfId="16" applyNumberFormat="1" applyFont="1" applyAlignment="1">
      <alignment vertical="center"/>
    </xf>
    <xf numFmtId="0" fontId="26" fillId="0" borderId="0" xfId="16" applyFont="1" applyAlignment="1">
      <alignment vertical="center"/>
    </xf>
    <xf numFmtId="0" fontId="26" fillId="0" borderId="0" xfId="16" applyFont="1" applyAlignment="1">
      <alignment horizontal="right" vertical="center"/>
    </xf>
    <xf numFmtId="0" fontId="11" fillId="0" borderId="0" xfId="17" applyFont="1" applyAlignment="1">
      <alignment vertical="center"/>
    </xf>
    <xf numFmtId="0" fontId="11" fillId="0" borderId="0" xfId="5" applyFont="1" applyAlignment="1">
      <alignment vertical="center"/>
    </xf>
    <xf numFmtId="0" fontId="16" fillId="0" borderId="0" xfId="4" applyFont="1" applyAlignment="1">
      <alignment vertical="center"/>
    </xf>
    <xf numFmtId="38" fontId="13" fillId="0" borderId="0" xfId="2" applyFont="1" applyFill="1" applyBorder="1" applyAlignment="1">
      <alignment vertical="center" shrinkToFit="1"/>
    </xf>
    <xf numFmtId="0" fontId="16" fillId="0" borderId="0" xfId="15" applyFont="1" applyAlignment="1">
      <alignment vertical="center"/>
    </xf>
    <xf numFmtId="0" fontId="13" fillId="0" borderId="0" xfId="17" applyFont="1" applyAlignment="1">
      <alignment vertical="center"/>
    </xf>
    <xf numFmtId="0" fontId="13" fillId="0" borderId="0" xfId="15" applyFont="1" applyAlignment="1">
      <alignment vertical="center"/>
    </xf>
    <xf numFmtId="188" fontId="13" fillId="0" borderId="0" xfId="15" applyNumberFormat="1" applyFont="1" applyAlignment="1">
      <alignment vertical="center"/>
    </xf>
    <xf numFmtId="38" fontId="13" fillId="0" borderId="0" xfId="15" applyNumberFormat="1" applyFont="1" applyAlignment="1">
      <alignment vertical="center"/>
    </xf>
    <xf numFmtId="0" fontId="16" fillId="0" borderId="0" xfId="17" applyFont="1" applyAlignment="1">
      <alignment vertical="center"/>
    </xf>
    <xf numFmtId="180" fontId="13" fillId="3" borderId="4" xfId="2" applyNumberFormat="1" applyFont="1" applyFill="1" applyBorder="1" applyAlignment="1">
      <alignment vertical="center"/>
    </xf>
    <xf numFmtId="180" fontId="13" fillId="0" borderId="0" xfId="6" applyNumberFormat="1" applyFont="1" applyAlignment="1">
      <alignment vertical="center"/>
    </xf>
    <xf numFmtId="180" fontId="13" fillId="0" borderId="4" xfId="2" applyNumberFormat="1" applyFont="1" applyFill="1" applyBorder="1" applyAlignment="1">
      <alignment vertical="center"/>
    </xf>
    <xf numFmtId="180" fontId="13" fillId="0" borderId="4" xfId="2" applyNumberFormat="1" applyFont="1" applyBorder="1" applyAlignment="1">
      <alignment vertical="center"/>
    </xf>
    <xf numFmtId="180" fontId="13" fillId="2" borderId="4" xfId="2" applyNumberFormat="1" applyFont="1" applyFill="1" applyBorder="1" applyAlignment="1">
      <alignment vertical="center"/>
    </xf>
    <xf numFmtId="180" fontId="13" fillId="10" borderId="4" xfId="2" applyNumberFormat="1" applyFont="1" applyFill="1" applyBorder="1" applyAlignment="1">
      <alignment vertical="center"/>
    </xf>
    <xf numFmtId="180" fontId="16" fillId="0" borderId="0" xfId="13" applyNumberFormat="1" applyFont="1" applyAlignment="1">
      <alignment vertical="center"/>
    </xf>
    <xf numFmtId="180" fontId="13" fillId="12" borderId="4" xfId="2" applyNumberFormat="1" applyFont="1" applyFill="1" applyBorder="1" applyAlignment="1">
      <alignment vertical="center"/>
    </xf>
    <xf numFmtId="180" fontId="13" fillId="0" borderId="0" xfId="7" applyNumberFormat="1" applyFont="1" applyAlignment="1">
      <alignment vertical="center"/>
    </xf>
    <xf numFmtId="180" fontId="13" fillId="0" borderId="0" xfId="12" applyNumberFormat="1" applyFont="1" applyAlignment="1">
      <alignment vertical="center"/>
    </xf>
    <xf numFmtId="180" fontId="13" fillId="13" borderId="4" xfId="2" applyNumberFormat="1" applyFont="1" applyFill="1" applyBorder="1" applyAlignment="1">
      <alignment vertical="center"/>
    </xf>
    <xf numFmtId="179" fontId="13" fillId="0" borderId="0" xfId="17" applyNumberFormat="1" applyFont="1" applyAlignment="1">
      <alignment vertical="center"/>
    </xf>
    <xf numFmtId="179" fontId="16" fillId="0" borderId="0" xfId="17" applyNumberFormat="1" applyFont="1" applyAlignment="1">
      <alignment vertical="center"/>
    </xf>
    <xf numFmtId="38" fontId="26" fillId="0" borderId="0" xfId="17" applyNumberFormat="1" applyFont="1" applyAlignment="1">
      <alignment vertical="center"/>
    </xf>
    <xf numFmtId="0" fontId="16" fillId="0" borderId="0" xfId="5" applyFont="1" applyAlignment="1">
      <alignment vertical="center"/>
    </xf>
    <xf numFmtId="0" fontId="13" fillId="0" borderId="0" xfId="5" applyFont="1" applyAlignment="1">
      <alignment vertical="center"/>
    </xf>
    <xf numFmtId="180" fontId="13" fillId="3" borderId="4" xfId="12" applyNumberFormat="1" applyFont="1" applyFill="1" applyBorder="1" applyAlignment="1">
      <alignment vertical="center"/>
    </xf>
    <xf numFmtId="180" fontId="13" fillId="0" borderId="4" xfId="12" applyNumberFormat="1" applyFont="1" applyBorder="1" applyAlignment="1">
      <alignment vertical="center"/>
    </xf>
    <xf numFmtId="0" fontId="16" fillId="10" borderId="4" xfId="0" applyFont="1" applyFill="1" applyBorder="1" applyAlignment="1">
      <alignment horizontal="left" vertical="center" indent="2"/>
    </xf>
    <xf numFmtId="180" fontId="13" fillId="10" borderId="4" xfId="12" applyNumberFormat="1" applyFont="1" applyFill="1" applyBorder="1" applyAlignment="1">
      <alignment vertical="center"/>
    </xf>
    <xf numFmtId="180" fontId="13" fillId="2" borderId="4" xfId="12" applyNumberFormat="1" applyFont="1" applyFill="1" applyBorder="1" applyAlignment="1">
      <alignment vertical="center"/>
    </xf>
    <xf numFmtId="0" fontId="16" fillId="10" borderId="0" xfId="0" applyFont="1" applyFill="1" applyAlignment="1">
      <alignment horizontal="left" vertical="center" indent="2"/>
    </xf>
    <xf numFmtId="180" fontId="13" fillId="12" borderId="4" xfId="12" applyNumberFormat="1" applyFont="1" applyFill="1" applyBorder="1" applyAlignment="1">
      <alignment vertical="center"/>
    </xf>
    <xf numFmtId="180" fontId="13" fillId="0" borderId="0" xfId="5" applyNumberFormat="1" applyFont="1" applyAlignment="1">
      <alignment vertical="center"/>
    </xf>
    <xf numFmtId="0" fontId="16" fillId="10" borderId="4" xfId="12" applyFont="1" applyFill="1" applyBorder="1" applyAlignment="1">
      <alignment horizontal="left" vertical="center" indent="2"/>
    </xf>
    <xf numFmtId="0" fontId="11" fillId="0" borderId="0" xfId="3" applyFont="1" applyAlignment="1">
      <alignment vertical="center"/>
    </xf>
    <xf numFmtId="0" fontId="13" fillId="0" borderId="0" xfId="3" applyFont="1" applyAlignment="1">
      <alignment vertical="center"/>
    </xf>
    <xf numFmtId="0" fontId="13" fillId="0" borderId="0" xfId="3" applyFont="1" applyAlignment="1">
      <alignment horizontal="center" vertical="center"/>
    </xf>
    <xf numFmtId="0" fontId="16" fillId="0" borderId="0" xfId="3" applyFont="1" applyAlignment="1">
      <alignment vertical="center"/>
    </xf>
    <xf numFmtId="0" fontId="16" fillId="0" borderId="0" xfId="3" applyFont="1" applyAlignment="1">
      <alignment horizontal="center" vertical="center"/>
    </xf>
    <xf numFmtId="178" fontId="16" fillId="0" borderId="0" xfId="3" applyNumberFormat="1" applyFont="1" applyAlignment="1">
      <alignment vertical="center"/>
    </xf>
    <xf numFmtId="0" fontId="26" fillId="0" borderId="76" xfId="3" applyFont="1" applyBorder="1" applyAlignment="1">
      <alignment horizontal="center" vertical="center" shrinkToFit="1"/>
    </xf>
    <xf numFmtId="0" fontId="13" fillId="0" borderId="77" xfId="3" applyFont="1" applyBorder="1" applyAlignment="1">
      <alignment horizontal="center" vertical="center" shrinkToFit="1"/>
    </xf>
    <xf numFmtId="0" fontId="13" fillId="0" borderId="78" xfId="3" applyFont="1" applyBorder="1" applyAlignment="1">
      <alignment horizontal="center" vertical="center" shrinkToFit="1"/>
    </xf>
    <xf numFmtId="0" fontId="13" fillId="0" borderId="78" xfId="3" applyFont="1" applyBorder="1" applyAlignment="1">
      <alignment horizontal="center" vertical="center"/>
    </xf>
    <xf numFmtId="0" fontId="13" fillId="0" borderId="116" xfId="3" applyFont="1" applyBorder="1" applyAlignment="1">
      <alignment horizontal="center" vertical="center"/>
    </xf>
    <xf numFmtId="0" fontId="13" fillId="9" borderId="78" xfId="3" applyFont="1" applyFill="1" applyBorder="1" applyAlignment="1">
      <alignment horizontal="center" vertical="center"/>
    </xf>
    <xf numFmtId="0" fontId="13" fillId="9" borderId="15" xfId="3" applyFont="1" applyFill="1" applyBorder="1" applyAlignment="1">
      <alignment horizontal="center" vertical="center"/>
    </xf>
    <xf numFmtId="0" fontId="26" fillId="0" borderId="0" xfId="3" applyFont="1" applyAlignment="1">
      <alignment horizontal="center" vertical="center" shrinkToFit="1"/>
    </xf>
    <xf numFmtId="0" fontId="13" fillId="0" borderId="79" xfId="3" applyFont="1" applyBorder="1" applyAlignment="1">
      <alignment horizontal="center" vertical="center" shrinkToFit="1"/>
    </xf>
    <xf numFmtId="0" fontId="13" fillId="0" borderId="29" xfId="3" applyFont="1" applyBorder="1" applyAlignment="1">
      <alignment horizontal="center" vertical="center" shrinkToFit="1"/>
    </xf>
    <xf numFmtId="0" fontId="13" fillId="0" borderId="18" xfId="3" applyFont="1" applyBorder="1" applyAlignment="1">
      <alignment horizontal="center" vertical="center" shrinkToFit="1"/>
    </xf>
    <xf numFmtId="0" fontId="13" fillId="0" borderId="39" xfId="3" applyFont="1" applyBorder="1" applyAlignment="1">
      <alignment horizontal="center" vertical="center" shrinkToFit="1"/>
    </xf>
    <xf numFmtId="0" fontId="13" fillId="9" borderId="39" xfId="3" applyFont="1" applyFill="1" applyBorder="1" applyAlignment="1">
      <alignment horizontal="center" vertical="center" shrinkToFit="1"/>
    </xf>
    <xf numFmtId="0" fontId="13" fillId="9" borderId="117" xfId="3" applyFont="1" applyFill="1" applyBorder="1" applyAlignment="1">
      <alignment horizontal="center" vertical="center" shrinkToFit="1"/>
    </xf>
    <xf numFmtId="0" fontId="13" fillId="0" borderId="0" xfId="3" applyFont="1" applyAlignment="1">
      <alignment horizontal="center" vertical="center" shrinkToFit="1"/>
    </xf>
    <xf numFmtId="0" fontId="16" fillId="0" borderId="5" xfId="3" applyFont="1" applyBorder="1" applyAlignment="1">
      <alignment vertical="center"/>
    </xf>
    <xf numFmtId="0" fontId="13" fillId="0" borderId="105" xfId="0" applyFont="1" applyBorder="1">
      <alignment vertical="center"/>
    </xf>
    <xf numFmtId="0" fontId="13" fillId="0" borderId="38" xfId="0" applyFont="1" applyBorder="1" applyAlignment="1">
      <alignment horizontal="center" vertical="center"/>
    </xf>
    <xf numFmtId="0" fontId="13" fillId="0" borderId="86" xfId="0" applyFont="1" applyBorder="1" applyAlignment="1">
      <alignment horizontal="center" vertical="center"/>
    </xf>
    <xf numFmtId="0" fontId="13" fillId="9" borderId="38" xfId="0" applyFont="1" applyFill="1" applyBorder="1" applyAlignment="1">
      <alignment horizontal="center" vertical="center"/>
    </xf>
    <xf numFmtId="182" fontId="16" fillId="0" borderId="80" xfId="3" applyNumberFormat="1" applyFont="1" applyBorder="1" applyAlignment="1">
      <alignment vertical="center"/>
    </xf>
    <xf numFmtId="188" fontId="13" fillId="0" borderId="56" xfId="2" applyNumberFormat="1" applyFont="1" applyBorder="1" applyAlignment="1">
      <alignment vertical="center"/>
    </xf>
    <xf numFmtId="188" fontId="13" fillId="0" borderId="56" xfId="2" applyNumberFormat="1" applyFont="1" applyBorder="1" applyAlignment="1">
      <alignment horizontal="right" vertical="center"/>
    </xf>
    <xf numFmtId="188" fontId="13" fillId="0" borderId="85" xfId="2" applyNumberFormat="1" applyFont="1" applyBorder="1" applyAlignment="1">
      <alignment horizontal="right" vertical="center"/>
    </xf>
    <xf numFmtId="188" fontId="13" fillId="0" borderId="85" xfId="2" applyNumberFormat="1" applyFont="1" applyFill="1" applyBorder="1" applyAlignment="1">
      <alignment horizontal="right" vertical="center"/>
    </xf>
    <xf numFmtId="188" fontId="13" fillId="9" borderId="56" xfId="2" applyNumberFormat="1" applyFont="1" applyFill="1" applyBorder="1" applyAlignment="1">
      <alignment horizontal="right" vertical="center"/>
    </xf>
    <xf numFmtId="182" fontId="13" fillId="0" borderId="0" xfId="3" applyNumberFormat="1" applyFont="1" applyAlignment="1">
      <alignment vertical="center"/>
    </xf>
    <xf numFmtId="182" fontId="13" fillId="0" borderId="0" xfId="3" applyNumberFormat="1" applyFont="1" applyAlignment="1">
      <alignment horizontal="right" vertical="center"/>
    </xf>
    <xf numFmtId="38" fontId="16" fillId="0" borderId="80" xfId="2" applyFont="1" applyBorder="1" applyAlignment="1">
      <alignment vertical="center"/>
    </xf>
    <xf numFmtId="38" fontId="13" fillId="0" borderId="0" xfId="2" applyFont="1" applyFill="1" applyBorder="1" applyAlignment="1">
      <alignment vertical="center"/>
    </xf>
    <xf numFmtId="38" fontId="13" fillId="0" borderId="0" xfId="2" applyFont="1" applyFill="1" applyBorder="1" applyAlignment="1">
      <alignment horizontal="right" vertical="center"/>
    </xf>
    <xf numFmtId="185" fontId="16" fillId="0" borderId="115" xfId="3" applyNumberFormat="1" applyFont="1" applyBorder="1" applyAlignment="1">
      <alignment vertical="center"/>
    </xf>
    <xf numFmtId="187" fontId="13" fillId="0" borderId="59" xfId="3" applyNumberFormat="1" applyFont="1" applyBorder="1" applyAlignment="1">
      <alignment vertical="center"/>
    </xf>
    <xf numFmtId="187" fontId="13" fillId="9" borderId="59" xfId="3" applyNumberFormat="1" applyFont="1" applyFill="1" applyBorder="1" applyAlignment="1">
      <alignment vertical="center"/>
    </xf>
    <xf numFmtId="187" fontId="13" fillId="9" borderId="104" xfId="3" applyNumberFormat="1" applyFont="1" applyFill="1" applyBorder="1" applyAlignment="1">
      <alignment vertical="center"/>
    </xf>
    <xf numFmtId="185" fontId="13" fillId="0" borderId="0" xfId="3" applyNumberFormat="1" applyFont="1" applyAlignment="1">
      <alignment vertical="center"/>
    </xf>
    <xf numFmtId="0" fontId="16" fillId="2" borderId="46" xfId="3" applyFont="1" applyFill="1" applyBorder="1" applyAlignment="1">
      <alignment vertical="center"/>
    </xf>
    <xf numFmtId="0" fontId="13" fillId="2" borderId="31" xfId="3" applyFont="1" applyFill="1" applyBorder="1" applyAlignment="1">
      <alignment vertical="center"/>
    </xf>
    <xf numFmtId="0" fontId="13" fillId="2" borderId="49" xfId="3" applyFont="1" applyFill="1" applyBorder="1" applyAlignment="1">
      <alignment vertical="center"/>
    </xf>
    <xf numFmtId="187" fontId="13" fillId="0" borderId="104" xfId="3" applyNumberFormat="1" applyFont="1" applyBorder="1" applyAlignment="1">
      <alignment vertical="center"/>
    </xf>
    <xf numFmtId="0" fontId="13" fillId="2" borderId="29" xfId="3" applyFont="1" applyFill="1" applyBorder="1" applyAlignment="1">
      <alignment vertical="center"/>
    </xf>
    <xf numFmtId="0" fontId="13" fillId="9" borderId="90" xfId="0" applyFont="1" applyFill="1" applyBorder="1" applyAlignment="1">
      <alignment horizontal="center" vertical="center"/>
    </xf>
    <xf numFmtId="188" fontId="13" fillId="9" borderId="121" xfId="2" applyNumberFormat="1" applyFont="1" applyFill="1" applyBorder="1" applyAlignment="1">
      <alignment horizontal="right" vertical="center"/>
    </xf>
    <xf numFmtId="187" fontId="13" fillId="9" borderId="122" xfId="3" applyNumberFormat="1" applyFont="1" applyFill="1" applyBorder="1" applyAlignment="1">
      <alignment vertical="center"/>
    </xf>
    <xf numFmtId="0" fontId="13" fillId="0" borderId="0" xfId="3" applyFont="1" applyAlignment="1">
      <alignment horizontal="right" vertical="center"/>
    </xf>
    <xf numFmtId="185" fontId="16" fillId="0" borderId="110" xfId="3" applyNumberFormat="1" applyFont="1" applyBorder="1" applyAlignment="1">
      <alignment vertical="center"/>
    </xf>
    <xf numFmtId="187" fontId="13" fillId="0" borderId="101" xfId="3" applyNumberFormat="1" applyFont="1" applyBorder="1" applyAlignment="1">
      <alignment vertical="center"/>
    </xf>
    <xf numFmtId="187" fontId="13" fillId="9" borderId="101" xfId="3" applyNumberFormat="1" applyFont="1" applyFill="1" applyBorder="1" applyAlignment="1">
      <alignment vertical="center"/>
    </xf>
    <xf numFmtId="187" fontId="13" fillId="9" borderId="123" xfId="3" applyNumberFormat="1" applyFont="1" applyFill="1" applyBorder="1" applyAlignment="1">
      <alignment vertical="center"/>
    </xf>
    <xf numFmtId="0" fontId="13" fillId="0" borderId="36" xfId="3" applyFont="1" applyBorder="1" applyAlignment="1">
      <alignment horizontal="center" vertical="center" shrinkToFit="1"/>
    </xf>
    <xf numFmtId="188" fontId="13" fillId="0" borderId="83" xfId="2" applyNumberFormat="1" applyFont="1" applyBorder="1" applyAlignment="1">
      <alignment horizontal="right" vertical="center"/>
    </xf>
    <xf numFmtId="0" fontId="13" fillId="10" borderId="31" xfId="0" applyFont="1" applyFill="1" applyBorder="1">
      <alignment vertical="center"/>
    </xf>
    <xf numFmtId="0" fontId="13" fillId="10" borderId="49" xfId="0" applyFont="1" applyFill="1" applyBorder="1">
      <alignment vertical="center"/>
    </xf>
    <xf numFmtId="188" fontId="13" fillId="0" borderId="83" xfId="2" applyNumberFormat="1" applyFont="1" applyBorder="1" applyAlignment="1">
      <alignment vertical="center"/>
    </xf>
    <xf numFmtId="188" fontId="13" fillId="0" borderId="0" xfId="2" applyNumberFormat="1" applyFont="1" applyAlignment="1">
      <alignment vertical="center"/>
    </xf>
    <xf numFmtId="0" fontId="13" fillId="0" borderId="82" xfId="3" applyFont="1" applyBorder="1" applyAlignment="1">
      <alignment horizontal="center" vertical="center" shrinkToFit="1"/>
    </xf>
    <xf numFmtId="0" fontId="13" fillId="9" borderId="78" xfId="3" applyFont="1" applyFill="1" applyBorder="1" applyAlignment="1">
      <alignment horizontal="center" vertical="center" shrinkToFit="1"/>
    </xf>
    <xf numFmtId="0" fontId="13" fillId="0" borderId="87" xfId="3" applyFont="1" applyBorder="1" applyAlignment="1">
      <alignment horizontal="center" vertical="center" shrinkToFit="1"/>
    </xf>
    <xf numFmtId="188" fontId="13" fillId="0" borderId="59" xfId="2" applyNumberFormat="1" applyFont="1" applyBorder="1" applyAlignment="1">
      <alignment horizontal="right" vertical="center"/>
    </xf>
    <xf numFmtId="188" fontId="13" fillId="0" borderId="88" xfId="2" applyNumberFormat="1" applyFont="1" applyFill="1" applyBorder="1" applyAlignment="1">
      <alignment horizontal="right" vertical="center"/>
    </xf>
    <xf numFmtId="188" fontId="13" fillId="9" borderId="59" xfId="2" applyNumberFormat="1" applyFont="1" applyFill="1" applyBorder="1" applyAlignment="1">
      <alignment horizontal="right" vertical="center"/>
    </xf>
    <xf numFmtId="0" fontId="16" fillId="0" borderId="80" xfId="3" applyFont="1" applyBorder="1" applyAlignment="1">
      <alignment vertical="center"/>
    </xf>
    <xf numFmtId="188" fontId="13" fillId="0" borderId="56" xfId="2" applyNumberFormat="1" applyFont="1" applyBorder="1" applyAlignment="1">
      <alignment horizontal="right" vertical="center" shrinkToFit="1"/>
    </xf>
    <xf numFmtId="188" fontId="13" fillId="0" borderId="75" xfId="2" applyNumberFormat="1" applyFont="1" applyBorder="1" applyAlignment="1">
      <alignment horizontal="right" vertical="center" shrinkToFit="1"/>
    </xf>
    <xf numFmtId="186" fontId="16" fillId="0" borderId="41" xfId="3" applyNumberFormat="1" applyFont="1" applyBorder="1" applyAlignment="1">
      <alignment vertical="center"/>
    </xf>
    <xf numFmtId="189" fontId="13" fillId="0" borderId="59" xfId="3" applyNumberFormat="1" applyFont="1" applyBorder="1" applyAlignment="1">
      <alignment vertical="center"/>
    </xf>
    <xf numFmtId="189" fontId="13" fillId="0" borderId="103" xfId="3" applyNumberFormat="1" applyFont="1" applyBorder="1" applyAlignment="1">
      <alignment vertical="center"/>
    </xf>
    <xf numFmtId="188" fontId="13" fillId="0" borderId="88" xfId="2" applyNumberFormat="1" applyFont="1" applyBorder="1" applyAlignment="1">
      <alignment horizontal="right" vertical="center"/>
    </xf>
    <xf numFmtId="188" fontId="13" fillId="0" borderId="120" xfId="2" applyNumberFormat="1" applyFont="1" applyBorder="1" applyAlignment="1">
      <alignment horizontal="right" vertical="center" shrinkToFit="1"/>
    </xf>
    <xf numFmtId="186" fontId="16" fillId="0" borderId="7" xfId="3" applyNumberFormat="1" applyFont="1" applyBorder="1" applyAlignment="1">
      <alignment vertical="center"/>
    </xf>
    <xf numFmtId="189" fontId="13" fillId="0" borderId="101" xfId="3" applyNumberFormat="1" applyFont="1" applyBorder="1" applyAlignment="1">
      <alignment vertical="center"/>
    </xf>
    <xf numFmtId="188" fontId="13" fillId="0" borderId="59" xfId="2" applyNumberFormat="1" applyFont="1" applyBorder="1" applyAlignment="1">
      <alignment vertical="center"/>
    </xf>
    <xf numFmtId="189" fontId="13" fillId="0" borderId="118" xfId="3" applyNumberFormat="1" applyFont="1" applyBorder="1" applyAlignment="1">
      <alignment vertical="center"/>
    </xf>
    <xf numFmtId="0" fontId="13" fillId="0" borderId="116" xfId="3" applyFont="1" applyBorder="1" applyAlignment="1">
      <alignment horizontal="center" vertical="center" shrinkToFit="1"/>
    </xf>
    <xf numFmtId="0" fontId="13" fillId="0" borderId="39" xfId="0" applyFont="1" applyBorder="1" applyAlignment="1">
      <alignment horizontal="center" vertical="center" shrinkToFit="1"/>
    </xf>
    <xf numFmtId="38" fontId="13" fillId="0" borderId="55" xfId="2" applyFont="1" applyBorder="1" applyAlignment="1">
      <alignment vertical="center"/>
    </xf>
    <xf numFmtId="38" fontId="13" fillId="0" borderId="38" xfId="2" applyFont="1" applyBorder="1" applyAlignment="1">
      <alignment horizontal="center" vertical="center"/>
    </xf>
    <xf numFmtId="38" fontId="13" fillId="0" borderId="86" xfId="2" applyFont="1" applyBorder="1" applyAlignment="1">
      <alignment horizontal="center" vertical="center"/>
    </xf>
    <xf numFmtId="38" fontId="13" fillId="9" borderId="38" xfId="2" applyFont="1" applyFill="1" applyBorder="1" applyAlignment="1">
      <alignment horizontal="center" vertical="center"/>
    </xf>
    <xf numFmtId="38" fontId="13" fillId="0" borderId="6" xfId="2" applyFont="1" applyBorder="1" applyAlignment="1">
      <alignment horizontal="center" vertical="center"/>
    </xf>
    <xf numFmtId="188" fontId="13" fillId="0" borderId="56" xfId="2" applyNumberFormat="1" applyFont="1" applyFill="1" applyBorder="1" applyAlignment="1">
      <alignment horizontal="right" vertical="center"/>
    </xf>
    <xf numFmtId="188" fontId="13" fillId="0" borderId="85" xfId="2" applyNumberFormat="1" applyFont="1" applyBorder="1" applyAlignment="1">
      <alignment vertical="center"/>
    </xf>
    <xf numFmtId="188" fontId="13" fillId="0" borderId="56" xfId="2" applyNumberFormat="1" applyFont="1" applyFill="1" applyBorder="1" applyAlignment="1">
      <alignment vertical="center"/>
    </xf>
    <xf numFmtId="188" fontId="13" fillId="9" borderId="56" xfId="2" applyNumberFormat="1" applyFont="1" applyFill="1" applyBorder="1" applyAlignment="1">
      <alignment vertical="center"/>
    </xf>
    <xf numFmtId="185" fontId="16" fillId="0" borderId="41" xfId="3" applyNumberFormat="1" applyFont="1" applyBorder="1" applyAlignment="1">
      <alignment vertical="center"/>
    </xf>
    <xf numFmtId="189" fontId="13" fillId="0" borderId="57" xfId="3" applyNumberFormat="1" applyFont="1" applyBorder="1" applyAlignment="1">
      <alignment vertical="center"/>
    </xf>
    <xf numFmtId="189" fontId="13" fillId="9" borderId="57" xfId="3" applyNumberFormat="1" applyFont="1" applyFill="1" applyBorder="1" applyAlignment="1">
      <alignment vertical="center"/>
    </xf>
    <xf numFmtId="189" fontId="13" fillId="0" borderId="107" xfId="3" applyNumberFormat="1" applyFont="1" applyBorder="1" applyAlignment="1">
      <alignment vertical="center"/>
    </xf>
    <xf numFmtId="189" fontId="13" fillId="0" borderId="43" xfId="3" applyNumberFormat="1" applyFont="1" applyBorder="1" applyAlignment="1">
      <alignment vertical="center"/>
    </xf>
    <xf numFmtId="0" fontId="16" fillId="10" borderId="46" xfId="3" applyFont="1" applyFill="1" applyBorder="1" applyAlignment="1">
      <alignment vertical="center"/>
    </xf>
    <xf numFmtId="186" fontId="13" fillId="0" borderId="0" xfId="3" applyNumberFormat="1" applyFont="1" applyAlignment="1">
      <alignment vertical="center"/>
    </xf>
    <xf numFmtId="189" fontId="13" fillId="2" borderId="31" xfId="3" applyNumberFormat="1" applyFont="1" applyFill="1" applyBorder="1" applyAlignment="1">
      <alignment vertical="center"/>
    </xf>
    <xf numFmtId="189" fontId="13" fillId="2" borderId="49" xfId="3" applyNumberFormat="1" applyFont="1" applyFill="1" applyBorder="1" applyAlignment="1">
      <alignment vertical="center"/>
    </xf>
    <xf numFmtId="188" fontId="13" fillId="0" borderId="83" xfId="2" applyNumberFormat="1" applyFont="1" applyFill="1" applyBorder="1" applyAlignment="1">
      <alignment horizontal="right" vertical="center"/>
    </xf>
    <xf numFmtId="188" fontId="13" fillId="0" borderId="83" xfId="2" applyNumberFormat="1" applyFont="1" applyFill="1" applyBorder="1" applyAlignment="1">
      <alignment vertical="center"/>
    </xf>
    <xf numFmtId="185" fontId="16" fillId="0" borderId="7" xfId="3" applyNumberFormat="1" applyFont="1" applyBorder="1" applyAlignment="1">
      <alignment vertical="center"/>
    </xf>
    <xf numFmtId="189" fontId="13" fillId="0" borderId="81" xfId="3" applyNumberFormat="1" applyFont="1" applyBorder="1" applyAlignment="1">
      <alignment vertical="center"/>
    </xf>
    <xf numFmtId="189" fontId="13" fillId="9" borderId="81" xfId="3" applyNumberFormat="1" applyFont="1" applyFill="1" applyBorder="1" applyAlignment="1">
      <alignment vertical="center"/>
    </xf>
    <xf numFmtId="189" fontId="13" fillId="0" borderId="8" xfId="3" applyNumberFormat="1" applyFont="1" applyBorder="1" applyAlignment="1">
      <alignment vertical="center"/>
    </xf>
    <xf numFmtId="0" fontId="13" fillId="3" borderId="15" xfId="3" applyFont="1" applyFill="1" applyBorder="1" applyAlignment="1">
      <alignment horizontal="center" vertical="center" shrinkToFit="1"/>
    </xf>
    <xf numFmtId="0" fontId="13" fillId="3" borderId="117" xfId="3" applyFont="1" applyFill="1" applyBorder="1" applyAlignment="1">
      <alignment horizontal="center" vertical="center" shrinkToFit="1"/>
    </xf>
    <xf numFmtId="0" fontId="13" fillId="9" borderId="6" xfId="0" applyFont="1" applyFill="1" applyBorder="1" applyAlignment="1">
      <alignment horizontal="center" vertical="center"/>
    </xf>
    <xf numFmtId="180" fontId="13" fillId="0" borderId="59" xfId="2" applyNumberFormat="1" applyFont="1" applyBorder="1" applyAlignment="1">
      <alignment horizontal="right" vertical="center"/>
    </xf>
    <xf numFmtId="180" fontId="13" fillId="0" borderId="88" xfId="2" applyNumberFormat="1" applyFont="1" applyFill="1" applyBorder="1" applyAlignment="1">
      <alignment horizontal="right" vertical="center"/>
    </xf>
    <xf numFmtId="180" fontId="13" fillId="0" borderId="88" xfId="2" applyNumberFormat="1" applyFont="1" applyBorder="1" applyAlignment="1">
      <alignment horizontal="right" vertical="center"/>
    </xf>
    <xf numFmtId="180" fontId="13" fillId="9" borderId="103" xfId="2" applyNumberFormat="1" applyFont="1" applyFill="1" applyBorder="1" applyAlignment="1">
      <alignment horizontal="right" vertical="center"/>
    </xf>
    <xf numFmtId="180" fontId="13" fillId="0" borderId="56" xfId="2" applyNumberFormat="1" applyFont="1" applyBorder="1" applyAlignment="1">
      <alignment horizontal="right" vertical="center" shrinkToFit="1"/>
    </xf>
    <xf numFmtId="180" fontId="13" fillId="0" borderId="75" xfId="2" applyNumberFormat="1" applyFont="1" applyBorder="1" applyAlignment="1">
      <alignment horizontal="right" vertical="center" shrinkToFit="1"/>
    </xf>
    <xf numFmtId="180" fontId="13" fillId="0" borderId="85" xfId="2" applyNumberFormat="1" applyFont="1" applyFill="1" applyBorder="1" applyAlignment="1">
      <alignment horizontal="right" vertical="center"/>
    </xf>
    <xf numFmtId="180" fontId="13" fillId="0" borderId="85" xfId="2" applyNumberFormat="1" applyFont="1" applyBorder="1" applyAlignment="1">
      <alignment horizontal="right" vertical="center" shrinkToFit="1"/>
    </xf>
    <xf numFmtId="180" fontId="13" fillId="3" borderId="83" xfId="2" applyNumberFormat="1" applyFont="1" applyFill="1" applyBorder="1" applyAlignment="1">
      <alignment horizontal="right" vertical="center"/>
    </xf>
    <xf numFmtId="189" fontId="13" fillId="0" borderId="88" xfId="3" applyNumberFormat="1" applyFont="1" applyBorder="1" applyAlignment="1">
      <alignment vertical="center"/>
    </xf>
    <xf numFmtId="189" fontId="13" fillId="9" borderId="103" xfId="3" applyNumberFormat="1" applyFont="1" applyFill="1" applyBorder="1" applyAlignment="1">
      <alignment vertical="center"/>
    </xf>
    <xf numFmtId="180" fontId="13" fillId="0" borderId="56" xfId="2" applyNumberFormat="1" applyFont="1" applyBorder="1" applyAlignment="1">
      <alignment vertical="center"/>
    </xf>
    <xf numFmtId="0" fontId="13" fillId="9" borderId="87" xfId="3" applyFont="1" applyFill="1" applyBorder="1" applyAlignment="1">
      <alignment horizontal="center" vertical="center" shrinkToFit="1"/>
    </xf>
    <xf numFmtId="0" fontId="13" fillId="0" borderId="7" xfId="3" applyFont="1" applyBorder="1" applyAlignment="1">
      <alignment horizontal="center" vertical="center" shrinkToFit="1"/>
    </xf>
    <xf numFmtId="0" fontId="13" fillId="0" borderId="35" xfId="3" applyFont="1" applyBorder="1" applyAlignment="1">
      <alignment horizontal="center" vertical="center" shrinkToFit="1"/>
    </xf>
    <xf numFmtId="0" fontId="13" fillId="0" borderId="81" xfId="3" applyFont="1" applyBorder="1" applyAlignment="1">
      <alignment horizontal="center" vertical="center" shrinkToFit="1"/>
    </xf>
    <xf numFmtId="0" fontId="13" fillId="0" borderId="8" xfId="3" applyFont="1" applyBorder="1" applyAlignment="1">
      <alignment horizontal="center" vertical="center" shrinkToFit="1"/>
    </xf>
    <xf numFmtId="0" fontId="13" fillId="9" borderId="10" xfId="3" applyFont="1" applyFill="1" applyBorder="1" applyAlignment="1">
      <alignment horizontal="center" vertical="center" shrinkToFit="1"/>
    </xf>
    <xf numFmtId="0" fontId="16" fillId="0" borderId="41" xfId="3" applyFont="1" applyBorder="1" applyAlignment="1">
      <alignment vertical="center"/>
    </xf>
    <xf numFmtId="0" fontId="13" fillId="0" borderId="58" xfId="0" applyFont="1" applyBorder="1">
      <alignment vertical="center"/>
    </xf>
    <xf numFmtId="0" fontId="13" fillId="0" borderId="57" xfId="0" applyFont="1" applyBorder="1" applyAlignment="1">
      <alignment horizontal="center" vertical="center"/>
    </xf>
    <xf numFmtId="0" fontId="13" fillId="0" borderId="111" xfId="0" applyFont="1" applyBorder="1" applyAlignment="1">
      <alignment horizontal="center" vertical="center"/>
    </xf>
    <xf numFmtId="0" fontId="13" fillId="9" borderId="43" xfId="0" applyFont="1" applyFill="1" applyBorder="1" applyAlignment="1">
      <alignment horizontal="center" vertical="center"/>
    </xf>
    <xf numFmtId="188" fontId="13" fillId="0" borderId="75" xfId="2" applyNumberFormat="1" applyFont="1" applyBorder="1" applyAlignment="1">
      <alignment horizontal="right" vertical="center"/>
    </xf>
    <xf numFmtId="188" fontId="13" fillId="9" borderId="83" xfId="2" applyNumberFormat="1" applyFont="1" applyFill="1" applyBorder="1" applyAlignment="1">
      <alignment horizontal="right" vertical="center"/>
    </xf>
    <xf numFmtId="188" fontId="13" fillId="0" borderId="57" xfId="2" applyNumberFormat="1" applyFont="1" applyBorder="1" applyAlignment="1">
      <alignment vertical="center"/>
    </xf>
    <xf numFmtId="188" fontId="13" fillId="0" borderId="0" xfId="2" applyNumberFormat="1" applyFont="1" applyBorder="1" applyAlignment="1">
      <alignment horizontal="right" vertical="center"/>
    </xf>
    <xf numFmtId="187" fontId="13" fillId="9" borderId="103" xfId="3" applyNumberFormat="1" applyFont="1" applyFill="1" applyBorder="1" applyAlignment="1">
      <alignment vertical="center"/>
    </xf>
    <xf numFmtId="185" fontId="16" fillId="0" borderId="79" xfId="3" applyNumberFormat="1" applyFont="1" applyBorder="1" applyAlignment="1">
      <alignment vertical="center"/>
    </xf>
    <xf numFmtId="187" fontId="13" fillId="9" borderId="112" xfId="3" applyNumberFormat="1" applyFont="1" applyFill="1" applyBorder="1" applyAlignment="1">
      <alignment vertical="center"/>
    </xf>
    <xf numFmtId="0" fontId="16" fillId="10" borderId="62" xfId="3" applyFont="1" applyFill="1" applyBorder="1" applyAlignment="1">
      <alignment vertical="center"/>
    </xf>
    <xf numFmtId="0" fontId="13" fillId="10" borderId="29" xfId="0" applyFont="1" applyFill="1" applyBorder="1">
      <alignment vertical="center"/>
    </xf>
    <xf numFmtId="0" fontId="13" fillId="10" borderId="117" xfId="0" applyFont="1" applyFill="1" applyBorder="1">
      <alignment vertical="center"/>
    </xf>
    <xf numFmtId="187" fontId="13" fillId="9" borderId="102" xfId="3" applyNumberFormat="1" applyFont="1" applyFill="1" applyBorder="1" applyAlignment="1">
      <alignment vertical="center"/>
    </xf>
    <xf numFmtId="178" fontId="13" fillId="0" borderId="0" xfId="3" applyNumberFormat="1" applyFont="1" applyAlignment="1">
      <alignment vertical="center"/>
    </xf>
    <xf numFmtId="0" fontId="13" fillId="0" borderId="76" xfId="3" applyFont="1" applyBorder="1" applyAlignment="1">
      <alignment horizontal="center" vertical="center" shrinkToFit="1"/>
    </xf>
    <xf numFmtId="0" fontId="13" fillId="9" borderId="36" xfId="3" applyFont="1" applyFill="1" applyBorder="1" applyAlignment="1">
      <alignment horizontal="center" vertical="center" shrinkToFit="1"/>
    </xf>
    <xf numFmtId="0" fontId="16" fillId="0" borderId="148" xfId="3" applyFont="1" applyBorder="1" applyAlignment="1">
      <alignment vertical="center"/>
    </xf>
    <xf numFmtId="0" fontId="13" fillId="0" borderId="149" xfId="0" applyFont="1" applyBorder="1">
      <alignment vertical="center"/>
    </xf>
    <xf numFmtId="0" fontId="13" fillId="0" borderId="150" xfId="0" applyFont="1" applyBorder="1" applyAlignment="1">
      <alignment horizontal="center" vertical="center"/>
    </xf>
    <xf numFmtId="0" fontId="13" fillId="0" borderId="160" xfId="0" applyFont="1" applyBorder="1" applyAlignment="1">
      <alignment horizontal="center" vertical="center"/>
    </xf>
    <xf numFmtId="0" fontId="13" fillId="9" borderId="151" xfId="0" applyFont="1" applyFill="1" applyBorder="1" applyAlignment="1">
      <alignment horizontal="center" vertical="center"/>
    </xf>
    <xf numFmtId="182" fontId="16" fillId="0" borderId="152" xfId="3" applyNumberFormat="1" applyFont="1" applyBorder="1" applyAlignment="1">
      <alignment vertical="center"/>
    </xf>
    <xf numFmtId="180" fontId="13" fillId="0" borderId="161" xfId="2" applyNumberFormat="1" applyFont="1" applyBorder="1" applyAlignment="1">
      <alignment vertical="center"/>
    </xf>
    <xf numFmtId="180" fontId="13" fillId="0" borderId="153" xfId="2" applyNumberFormat="1" applyFont="1" applyBorder="1" applyAlignment="1">
      <alignment horizontal="right" vertical="center"/>
    </xf>
    <xf numFmtId="180" fontId="13" fillId="0" borderId="162" xfId="2" applyNumberFormat="1" applyFont="1" applyBorder="1" applyAlignment="1">
      <alignment horizontal="right" vertical="center"/>
    </xf>
    <xf numFmtId="180" fontId="13" fillId="3" borderId="154" xfId="2" applyNumberFormat="1" applyFont="1" applyFill="1" applyBorder="1" applyAlignment="1">
      <alignment horizontal="right" vertical="center"/>
    </xf>
    <xf numFmtId="38" fontId="16" fillId="0" borderId="152" xfId="2" applyFont="1" applyBorder="1" applyAlignment="1">
      <alignment vertical="center"/>
    </xf>
    <xf numFmtId="185" fontId="16" fillId="0" borderId="163" xfId="3" applyNumberFormat="1" applyFont="1" applyBorder="1" applyAlignment="1">
      <alignment vertical="center"/>
    </xf>
    <xf numFmtId="187" fontId="13" fillId="0" borderId="164" xfId="3" applyNumberFormat="1" applyFont="1" applyBorder="1" applyAlignment="1">
      <alignment vertical="center"/>
    </xf>
    <xf numFmtId="187" fontId="13" fillId="0" borderId="165" xfId="3" applyNumberFormat="1" applyFont="1" applyBorder="1" applyAlignment="1">
      <alignment vertical="center"/>
    </xf>
    <xf numFmtId="187" fontId="13" fillId="0" borderId="156" xfId="3" applyNumberFormat="1" applyFont="1" applyBorder="1" applyAlignment="1">
      <alignment vertical="center"/>
    </xf>
    <xf numFmtId="180" fontId="13" fillId="0" borderId="153" xfId="2" applyNumberFormat="1" applyFont="1" applyBorder="1" applyAlignment="1">
      <alignment vertical="center"/>
    </xf>
    <xf numFmtId="180" fontId="13" fillId="0" borderId="162" xfId="2" applyNumberFormat="1" applyFont="1" applyBorder="1" applyAlignment="1">
      <alignment vertical="center"/>
    </xf>
    <xf numFmtId="180" fontId="13" fillId="0" borderId="161" xfId="0" applyNumberFormat="1" applyFont="1" applyBorder="1">
      <alignment vertical="center"/>
    </xf>
    <xf numFmtId="185" fontId="16" fillId="0" borderId="158" xfId="3" applyNumberFormat="1" applyFont="1" applyBorder="1" applyAlignment="1">
      <alignment vertical="center"/>
    </xf>
    <xf numFmtId="187" fontId="13" fillId="0" borderId="159" xfId="3" applyNumberFormat="1" applyFont="1" applyBorder="1" applyAlignment="1">
      <alignment vertical="center"/>
    </xf>
    <xf numFmtId="187" fontId="13" fillId="9" borderId="166" xfId="3" applyNumberFormat="1" applyFont="1" applyFill="1" applyBorder="1" applyAlignment="1">
      <alignment vertical="center"/>
    </xf>
    <xf numFmtId="0" fontId="13" fillId="3" borderId="78" xfId="3" applyFont="1" applyFill="1" applyBorder="1" applyAlignment="1">
      <alignment horizontal="center" vertical="center" shrinkToFit="1"/>
    </xf>
    <xf numFmtId="0" fontId="13" fillId="0" borderId="41" xfId="3" applyFont="1" applyBorder="1" applyAlignment="1">
      <alignment horizontal="center" vertical="center" shrinkToFit="1"/>
    </xf>
    <xf numFmtId="0" fontId="13" fillId="0" borderId="57" xfId="3" applyFont="1" applyBorder="1" applyAlignment="1">
      <alignment horizontal="center" vertical="center" shrinkToFit="1"/>
    </xf>
    <xf numFmtId="0" fontId="13" fillId="3" borderId="39" xfId="3" applyFont="1" applyFill="1" applyBorder="1" applyAlignment="1">
      <alignment horizontal="center" vertical="center" shrinkToFit="1"/>
    </xf>
    <xf numFmtId="0" fontId="13" fillId="0" borderId="111" xfId="3" applyFont="1" applyBorder="1" applyAlignment="1">
      <alignment horizontal="center" vertical="center" shrinkToFit="1"/>
    </xf>
    <xf numFmtId="0" fontId="13" fillId="3" borderId="43" xfId="3" applyFont="1" applyFill="1" applyBorder="1" applyAlignment="1">
      <alignment horizontal="center" vertical="center" shrinkToFit="1"/>
    </xf>
    <xf numFmtId="0" fontId="13" fillId="2" borderId="31" xfId="0" applyFont="1" applyFill="1" applyBorder="1">
      <alignment vertical="center"/>
    </xf>
    <xf numFmtId="0" fontId="13" fillId="2" borderId="49" xfId="0" applyFont="1" applyFill="1" applyBorder="1">
      <alignment vertical="center"/>
    </xf>
    <xf numFmtId="0" fontId="13" fillId="0" borderId="0" xfId="3" applyFont="1" applyAlignment="1">
      <alignment vertical="center" shrinkToFit="1"/>
    </xf>
    <xf numFmtId="0" fontId="13" fillId="0" borderId="55" xfId="0" applyFont="1" applyBorder="1">
      <alignment vertical="center"/>
    </xf>
    <xf numFmtId="179" fontId="13" fillId="0" borderId="57" xfId="3" applyNumberFormat="1" applyFont="1" applyBorder="1" applyAlignment="1">
      <alignment horizontal="center" vertical="center" wrapText="1"/>
    </xf>
    <xf numFmtId="0" fontId="32" fillId="0" borderId="0" xfId="3" applyFont="1" applyAlignment="1">
      <alignment vertical="center" shrinkToFit="1"/>
    </xf>
    <xf numFmtId="38" fontId="32" fillId="0" borderId="0" xfId="2" applyFont="1" applyAlignment="1">
      <alignment vertical="center" shrinkToFit="1"/>
    </xf>
    <xf numFmtId="188" fontId="13" fillId="0" borderId="114" xfId="2" applyNumberFormat="1" applyFont="1" applyBorder="1" applyAlignment="1">
      <alignment horizontal="right" vertical="center"/>
    </xf>
    <xf numFmtId="188" fontId="13" fillId="0" borderId="57" xfId="2" applyNumberFormat="1" applyFont="1" applyFill="1" applyBorder="1" applyAlignment="1">
      <alignment vertical="center"/>
    </xf>
    <xf numFmtId="185" fontId="32" fillId="0" borderId="0" xfId="3" applyNumberFormat="1" applyFont="1" applyAlignment="1">
      <alignment vertical="center" shrinkToFit="1"/>
    </xf>
    <xf numFmtId="179" fontId="13" fillId="0" borderId="111" xfId="3" applyNumberFormat="1" applyFont="1" applyBorder="1" applyAlignment="1">
      <alignment horizontal="center" vertical="center" wrapText="1"/>
    </xf>
    <xf numFmtId="188" fontId="13" fillId="0" borderId="75" xfId="2" applyNumberFormat="1" applyFont="1" applyFill="1" applyBorder="1" applyAlignment="1">
      <alignment vertical="center"/>
    </xf>
    <xf numFmtId="188" fontId="13" fillId="0" borderId="114" xfId="2" applyNumberFormat="1" applyFont="1" applyFill="1" applyBorder="1" applyAlignment="1">
      <alignment vertical="center"/>
    </xf>
    <xf numFmtId="188" fontId="13" fillId="0" borderId="59" xfId="2" applyNumberFormat="1" applyFont="1" applyFill="1" applyBorder="1" applyAlignment="1">
      <alignment vertical="center"/>
    </xf>
    <xf numFmtId="0" fontId="26" fillId="0" borderId="78" xfId="3" applyFont="1" applyBorder="1" applyAlignment="1">
      <alignment horizontal="center" vertical="center" shrinkToFit="1"/>
    </xf>
    <xf numFmtId="0" fontId="13" fillId="9" borderId="150" xfId="0" applyFont="1" applyFill="1" applyBorder="1" applyAlignment="1">
      <alignment horizontal="center" vertical="center"/>
    </xf>
    <xf numFmtId="0" fontId="13" fillId="3" borderId="150" xfId="0" applyFont="1" applyFill="1" applyBorder="1" applyAlignment="1">
      <alignment horizontal="center" vertical="center"/>
    </xf>
    <xf numFmtId="180" fontId="13" fillId="9" borderId="153" xfId="2" applyNumberFormat="1" applyFont="1" applyFill="1" applyBorder="1" applyAlignment="1">
      <alignment horizontal="right" vertical="center"/>
    </xf>
    <xf numFmtId="180" fontId="13" fillId="3" borderId="153" xfId="2" applyNumberFormat="1" applyFont="1" applyFill="1" applyBorder="1" applyAlignment="1">
      <alignment horizontal="right" vertical="center"/>
    </xf>
    <xf numFmtId="38" fontId="13" fillId="0" borderId="0" xfId="2" applyFont="1" applyBorder="1" applyAlignment="1">
      <alignment vertical="center"/>
    </xf>
    <xf numFmtId="0" fontId="16" fillId="0" borderId="152" xfId="3" applyFont="1" applyBorder="1" applyAlignment="1">
      <alignment vertical="center"/>
    </xf>
    <xf numFmtId="180" fontId="13" fillId="0" borderId="153" xfId="3" applyNumberFormat="1" applyFont="1" applyBorder="1" applyAlignment="1">
      <alignment vertical="center"/>
    </xf>
    <xf numFmtId="180" fontId="13" fillId="3" borderId="153" xfId="3" applyNumberFormat="1" applyFont="1" applyFill="1" applyBorder="1" applyAlignment="1">
      <alignment horizontal="right" vertical="center"/>
    </xf>
    <xf numFmtId="186" fontId="16" fillId="0" borderId="155" xfId="3" applyNumberFormat="1" applyFont="1" applyBorder="1" applyAlignment="1">
      <alignment vertical="center"/>
    </xf>
    <xf numFmtId="187" fontId="13" fillId="9" borderId="156" xfId="3" applyNumberFormat="1" applyFont="1" applyFill="1" applyBorder="1" applyAlignment="1">
      <alignment vertical="center"/>
    </xf>
    <xf numFmtId="187" fontId="13" fillId="9" borderId="157" xfId="3" applyNumberFormat="1" applyFont="1" applyFill="1" applyBorder="1" applyAlignment="1">
      <alignment vertical="center"/>
    </xf>
    <xf numFmtId="0" fontId="26" fillId="0" borderId="0" xfId="3" applyFont="1" applyAlignment="1">
      <alignment vertical="center"/>
    </xf>
    <xf numFmtId="38" fontId="26" fillId="0" borderId="0" xfId="2" applyFont="1" applyBorder="1" applyAlignment="1">
      <alignment vertical="center"/>
    </xf>
    <xf numFmtId="186" fontId="16" fillId="0" borderId="158" xfId="3" applyNumberFormat="1" applyFont="1" applyBorder="1" applyAlignment="1">
      <alignment vertical="center"/>
    </xf>
    <xf numFmtId="187" fontId="13" fillId="9" borderId="159" xfId="3" applyNumberFormat="1" applyFont="1" applyFill="1" applyBorder="1" applyAlignment="1">
      <alignment vertical="center"/>
    </xf>
    <xf numFmtId="0" fontId="26" fillId="3" borderId="39" xfId="3" applyFont="1" applyFill="1" applyBorder="1" applyAlignment="1">
      <alignment horizontal="center" vertical="center" shrinkToFit="1"/>
    </xf>
    <xf numFmtId="0" fontId="25" fillId="0" borderId="0" xfId="3" applyFont="1" applyAlignment="1">
      <alignment vertical="center"/>
    </xf>
    <xf numFmtId="38" fontId="25" fillId="0" borderId="0" xfId="2" applyFont="1" applyBorder="1" applyAlignment="1">
      <alignment vertical="center"/>
    </xf>
    <xf numFmtId="0" fontId="16" fillId="0" borderId="135" xfId="3" applyFont="1" applyBorder="1" applyAlignment="1">
      <alignment vertical="center"/>
    </xf>
    <xf numFmtId="0" fontId="13" fillId="0" borderId="136" xfId="0" applyFont="1" applyBorder="1">
      <alignment vertical="center"/>
    </xf>
    <xf numFmtId="0" fontId="13" fillId="0" borderId="137" xfId="0" applyFont="1" applyBorder="1" applyAlignment="1">
      <alignment horizontal="center" vertical="center"/>
    </xf>
    <xf numFmtId="0" fontId="13" fillId="9" borderId="137" xfId="0" applyFont="1" applyFill="1" applyBorder="1" applyAlignment="1">
      <alignment horizontal="center" vertical="center"/>
    </xf>
    <xf numFmtId="0" fontId="13" fillId="9" borderId="138" xfId="0" applyFont="1" applyFill="1" applyBorder="1" applyAlignment="1">
      <alignment horizontal="center" vertical="center"/>
    </xf>
    <xf numFmtId="38" fontId="16" fillId="0" borderId="139" xfId="2" applyFont="1" applyBorder="1" applyAlignment="1">
      <alignment vertical="center"/>
    </xf>
    <xf numFmtId="180" fontId="13" fillId="0" borderId="140" xfId="2" applyNumberFormat="1" applyFont="1" applyBorder="1" applyAlignment="1">
      <alignment vertical="center"/>
    </xf>
    <xf numFmtId="180" fontId="13" fillId="0" borderId="140" xfId="0" applyNumberFormat="1" applyFont="1" applyBorder="1" applyAlignment="1">
      <alignment horizontal="right" vertical="center"/>
    </xf>
    <xf numFmtId="180" fontId="13" fillId="3" borderId="140" xfId="2" applyNumberFormat="1" applyFont="1" applyFill="1" applyBorder="1" applyAlignment="1">
      <alignment horizontal="right" vertical="center"/>
    </xf>
    <xf numFmtId="180" fontId="13" fillId="9" borderId="140" xfId="0" applyNumberFormat="1" applyFont="1" applyFill="1" applyBorder="1" applyAlignment="1">
      <alignment horizontal="right" vertical="center"/>
    </xf>
    <xf numFmtId="180" fontId="13" fillId="9" borderId="141" xfId="0" applyNumberFormat="1" applyFont="1" applyFill="1" applyBorder="1" applyAlignment="1">
      <alignment horizontal="right" vertical="center"/>
    </xf>
    <xf numFmtId="180" fontId="13" fillId="0" borderId="140" xfId="2" applyNumberFormat="1" applyFont="1" applyBorder="1" applyAlignment="1">
      <alignment horizontal="right" vertical="center"/>
    </xf>
    <xf numFmtId="184" fontId="16" fillId="0" borderId="142" xfId="3" applyNumberFormat="1" applyFont="1" applyBorder="1" applyAlignment="1">
      <alignment vertical="center"/>
    </xf>
    <xf numFmtId="187" fontId="13" fillId="0" borderId="143" xfId="3" applyNumberFormat="1" applyFont="1" applyBorder="1" applyAlignment="1">
      <alignment vertical="center"/>
    </xf>
    <xf numFmtId="187" fontId="13" fillId="9" borderId="143" xfId="3" applyNumberFormat="1" applyFont="1" applyFill="1" applyBorder="1" applyAlignment="1">
      <alignment vertical="center"/>
    </xf>
    <xf numFmtId="187" fontId="13" fillId="9" borderId="144" xfId="3" applyNumberFormat="1" applyFont="1" applyFill="1" applyBorder="1" applyAlignment="1">
      <alignment vertical="center"/>
    </xf>
    <xf numFmtId="184" fontId="13" fillId="0" borderId="0" xfId="3" applyNumberFormat="1" applyFont="1" applyAlignment="1">
      <alignment vertical="center"/>
    </xf>
    <xf numFmtId="184" fontId="16" fillId="0" borderId="145" xfId="3" applyNumberFormat="1" applyFont="1" applyBorder="1" applyAlignment="1">
      <alignment vertical="center"/>
    </xf>
    <xf numFmtId="187" fontId="13" fillId="0" borderId="146" xfId="3" applyNumberFormat="1" applyFont="1" applyBorder="1" applyAlignment="1">
      <alignment vertical="center"/>
    </xf>
    <xf numFmtId="180" fontId="13" fillId="0" borderId="0" xfId="0" applyNumberFormat="1" applyFont="1">
      <alignment vertical="center"/>
    </xf>
    <xf numFmtId="180" fontId="13" fillId="0" borderId="0" xfId="2" applyNumberFormat="1" applyFont="1" applyFill="1" applyAlignment="1">
      <alignment vertical="center"/>
    </xf>
    <xf numFmtId="180" fontId="11" fillId="0" borderId="0" xfId="0" applyNumberFormat="1" applyFont="1">
      <alignment vertical="center"/>
    </xf>
    <xf numFmtId="180" fontId="13" fillId="0" borderId="0" xfId="0" applyNumberFormat="1" applyFont="1" applyAlignment="1">
      <alignment horizontal="right" vertical="center"/>
    </xf>
    <xf numFmtId="180" fontId="25" fillId="0" borderId="95" xfId="17" applyNumberFormat="1" applyFont="1" applyBorder="1" applyAlignment="1">
      <alignment horizontal="center" vertical="center"/>
    </xf>
    <xf numFmtId="180" fontId="25" fillId="0" borderId="96" xfId="17" applyNumberFormat="1" applyFont="1" applyBorder="1" applyAlignment="1">
      <alignment horizontal="center" vertical="center"/>
    </xf>
    <xf numFmtId="180" fontId="25" fillId="0" borderId="97" xfId="15" applyNumberFormat="1" applyFont="1" applyBorder="1" applyAlignment="1">
      <alignment horizontal="center" vertical="center"/>
    </xf>
    <xf numFmtId="180" fontId="25" fillId="0" borderId="98" xfId="4" applyNumberFormat="1" applyFont="1" applyBorder="1" applyAlignment="1">
      <alignment horizontal="center" vertical="center"/>
    </xf>
    <xf numFmtId="180" fontId="25" fillId="0" borderId="97" xfId="16" applyNumberFormat="1" applyFont="1" applyBorder="1" applyAlignment="1">
      <alignment horizontal="center" vertical="center"/>
    </xf>
    <xf numFmtId="180" fontId="25" fillId="0" borderId="97" xfId="10" applyNumberFormat="1" applyFont="1" applyBorder="1" applyAlignment="1">
      <alignment horizontal="center" vertical="center"/>
    </xf>
    <xf numFmtId="180" fontId="25" fillId="0" borderId="98" xfId="5" applyNumberFormat="1" applyFont="1" applyBorder="1" applyAlignment="1">
      <alignment horizontal="center" vertical="center"/>
    </xf>
    <xf numFmtId="180" fontId="25" fillId="0" borderId="97" xfId="14" applyNumberFormat="1" applyFont="1" applyBorder="1" applyAlignment="1">
      <alignment horizontal="center" vertical="center"/>
    </xf>
    <xf numFmtId="180" fontId="25" fillId="0" borderId="97" xfId="13" applyNumberFormat="1" applyFont="1" applyBorder="1" applyAlignment="1">
      <alignment horizontal="center" vertical="center"/>
    </xf>
    <xf numFmtId="180" fontId="25" fillId="0" borderId="97" xfId="6" applyNumberFormat="1" applyFont="1" applyBorder="1" applyAlignment="1">
      <alignment horizontal="center" vertical="center"/>
    </xf>
    <xf numFmtId="180" fontId="25" fillId="0" borderId="97" xfId="7" applyNumberFormat="1" applyFont="1" applyBorder="1" applyAlignment="1">
      <alignment horizontal="center" vertical="center"/>
    </xf>
    <xf numFmtId="180" fontId="25" fillId="0" borderId="97" xfId="9" applyNumberFormat="1" applyFont="1" applyBorder="1" applyAlignment="1">
      <alignment horizontal="center" vertical="center"/>
    </xf>
    <xf numFmtId="180" fontId="25" fillId="0" borderId="98" xfId="2" applyNumberFormat="1" applyFont="1" applyFill="1" applyBorder="1" applyAlignment="1">
      <alignment horizontal="center" vertical="center"/>
    </xf>
    <xf numFmtId="180" fontId="25" fillId="0" borderId="99" xfId="2" applyNumberFormat="1" applyFont="1" applyFill="1" applyBorder="1" applyAlignment="1">
      <alignment horizontal="center" vertical="center"/>
    </xf>
    <xf numFmtId="180" fontId="25" fillId="0" borderId="73" xfId="17" applyNumberFormat="1" applyFont="1" applyBorder="1" applyAlignment="1">
      <alignment horizontal="center" vertical="center"/>
    </xf>
    <xf numFmtId="180" fontId="25" fillId="0" borderId="81" xfId="15" applyNumberFormat="1" applyFont="1" applyBorder="1" applyAlignment="1">
      <alignment horizontal="center" vertical="center"/>
    </xf>
    <xf numFmtId="180" fontId="25" fillId="0" borderId="8" xfId="4" applyNumberFormat="1" applyFont="1" applyBorder="1" applyAlignment="1">
      <alignment horizontal="center" vertical="center"/>
    </xf>
    <xf numFmtId="180" fontId="25" fillId="0" borderId="81" xfId="16" applyNumberFormat="1" applyFont="1" applyBorder="1" applyAlignment="1">
      <alignment horizontal="center" vertical="center"/>
    </xf>
    <xf numFmtId="180" fontId="25" fillId="0" borderId="81" xfId="10" applyNumberFormat="1" applyFont="1" applyBorder="1" applyAlignment="1">
      <alignment horizontal="center" vertical="center"/>
    </xf>
    <xf numFmtId="180" fontId="25" fillId="0" borderId="8" xfId="5" applyNumberFormat="1" applyFont="1" applyBorder="1" applyAlignment="1">
      <alignment horizontal="center" vertical="center"/>
    </xf>
    <xf numFmtId="180" fontId="25" fillId="0" borderId="81" xfId="14" applyNumberFormat="1" applyFont="1" applyBorder="1" applyAlignment="1">
      <alignment horizontal="center" vertical="center"/>
    </xf>
    <xf numFmtId="180" fontId="25" fillId="0" borderId="81" xfId="13" applyNumberFormat="1" applyFont="1" applyBorder="1" applyAlignment="1">
      <alignment horizontal="center" vertical="center"/>
    </xf>
    <xf numFmtId="180" fontId="25" fillId="0" borderId="81" xfId="6" applyNumberFormat="1" applyFont="1" applyBorder="1" applyAlignment="1">
      <alignment horizontal="center" vertical="center"/>
    </xf>
    <xf numFmtId="180" fontId="25" fillId="0" borderId="81" xfId="7" applyNumberFormat="1" applyFont="1" applyBorder="1" applyAlignment="1">
      <alignment horizontal="center" vertical="center"/>
    </xf>
    <xf numFmtId="180" fontId="25" fillId="0" borderId="81" xfId="9" applyNumberFormat="1" applyFont="1" applyBorder="1" applyAlignment="1">
      <alignment horizontal="center" vertical="center"/>
    </xf>
    <xf numFmtId="180" fontId="25" fillId="0" borderId="8" xfId="2" applyNumberFormat="1" applyFont="1" applyFill="1" applyBorder="1" applyAlignment="1">
      <alignment horizontal="center" vertical="center"/>
    </xf>
    <xf numFmtId="180" fontId="25" fillId="0" borderId="16" xfId="2" applyNumberFormat="1" applyFont="1" applyFill="1" applyBorder="1" applyAlignment="1">
      <alignment horizontal="center" vertical="center"/>
    </xf>
    <xf numFmtId="0" fontId="13" fillId="0" borderId="84" xfId="15" applyFont="1" applyBorder="1" applyAlignment="1">
      <alignment horizontal="center" vertical="center"/>
    </xf>
    <xf numFmtId="180" fontId="13" fillId="0" borderId="5" xfId="2" applyNumberFormat="1" applyFont="1" applyFill="1" applyBorder="1" applyAlignment="1">
      <alignment vertical="center"/>
    </xf>
    <xf numFmtId="180" fontId="13" fillId="0" borderId="74" xfId="2" applyNumberFormat="1" applyFont="1" applyFill="1" applyBorder="1" applyAlignment="1">
      <alignment vertical="center"/>
    </xf>
    <xf numFmtId="180" fontId="13" fillId="8" borderId="38" xfId="0" applyNumberFormat="1" applyFont="1" applyFill="1" applyBorder="1">
      <alignment vertical="center"/>
    </xf>
    <xf numFmtId="180" fontId="13" fillId="0" borderId="38" xfId="0" applyNumberFormat="1" applyFont="1" applyBorder="1">
      <alignment vertical="center"/>
    </xf>
    <xf numFmtId="180" fontId="13" fillId="0" borderId="38" xfId="2" applyNumberFormat="1" applyFont="1" applyFill="1" applyBorder="1" applyAlignment="1">
      <alignment vertical="center"/>
    </xf>
    <xf numFmtId="180" fontId="13" fillId="0" borderId="74" xfId="0" applyNumberFormat="1" applyFont="1" applyBorder="1">
      <alignment vertical="center"/>
    </xf>
    <xf numFmtId="180" fontId="13" fillId="8" borderId="38" xfId="2" applyNumberFormat="1" applyFont="1" applyFill="1" applyBorder="1" applyAlignment="1">
      <alignment vertical="center"/>
    </xf>
    <xf numFmtId="180" fontId="13" fillId="0" borderId="86" xfId="2" applyNumberFormat="1" applyFont="1" applyFill="1" applyBorder="1" applyAlignment="1">
      <alignment vertical="center"/>
    </xf>
    <xf numFmtId="180" fontId="13" fillId="0" borderId="84" xfId="2" applyNumberFormat="1" applyFont="1" applyFill="1" applyBorder="1" applyAlignment="1">
      <alignment vertical="center"/>
    </xf>
    <xf numFmtId="180" fontId="13" fillId="8" borderId="74" xfId="2" applyNumberFormat="1" applyFont="1" applyFill="1" applyBorder="1" applyAlignment="1">
      <alignment vertical="center"/>
    </xf>
    <xf numFmtId="180" fontId="13" fillId="0" borderId="38" xfId="0" applyNumberFormat="1" applyFont="1" applyBorder="1" applyAlignment="1">
      <alignment horizontal="right" vertical="center"/>
    </xf>
    <xf numFmtId="180" fontId="13" fillId="0" borderId="74" xfId="0" applyNumberFormat="1" applyFont="1" applyBorder="1" applyAlignment="1">
      <alignment horizontal="right" vertical="center"/>
    </xf>
    <xf numFmtId="180" fontId="13" fillId="0" borderId="33" xfId="0" applyNumberFormat="1" applyFont="1" applyBorder="1">
      <alignment vertical="center"/>
    </xf>
    <xf numFmtId="180" fontId="13" fillId="0" borderId="40" xfId="0" applyNumberFormat="1" applyFont="1" applyBorder="1">
      <alignment vertical="center"/>
    </xf>
    <xf numFmtId="180" fontId="13" fillId="0" borderId="34" xfId="2" applyNumberFormat="1" applyFont="1" applyFill="1" applyBorder="1" applyAlignment="1">
      <alignment vertical="center"/>
    </xf>
    <xf numFmtId="180" fontId="13" fillId="7" borderId="74" xfId="2" applyNumberFormat="1" applyFont="1" applyFill="1" applyBorder="1" applyAlignment="1">
      <alignment vertical="center"/>
    </xf>
    <xf numFmtId="180" fontId="13" fillId="7" borderId="38" xfId="2" applyNumberFormat="1" applyFont="1" applyFill="1" applyBorder="1" applyAlignment="1">
      <alignment vertical="center"/>
    </xf>
    <xf numFmtId="180" fontId="13" fillId="11" borderId="86" xfId="2" applyNumberFormat="1" applyFont="1" applyFill="1" applyBorder="1" applyAlignment="1">
      <alignment vertical="center"/>
    </xf>
    <xf numFmtId="180" fontId="13" fillId="0" borderId="64" xfId="2" applyNumberFormat="1" applyFont="1" applyFill="1" applyBorder="1" applyAlignment="1">
      <alignment vertical="center"/>
    </xf>
    <xf numFmtId="180" fontId="13" fillId="7" borderId="38" xfId="0" applyNumberFormat="1" applyFont="1" applyFill="1" applyBorder="1">
      <alignment vertical="center"/>
    </xf>
    <xf numFmtId="180" fontId="13" fillId="7" borderId="74" xfId="0" applyNumberFormat="1" applyFont="1" applyFill="1" applyBorder="1">
      <alignment vertical="center"/>
    </xf>
    <xf numFmtId="180" fontId="13" fillId="8" borderId="74" xfId="0" applyNumberFormat="1" applyFont="1" applyFill="1" applyBorder="1">
      <alignment vertical="center"/>
    </xf>
    <xf numFmtId="180" fontId="13" fillId="7" borderId="40" xfId="0" applyNumberFormat="1" applyFont="1" applyFill="1" applyBorder="1">
      <alignment vertical="center"/>
    </xf>
    <xf numFmtId="180" fontId="13" fillId="8" borderId="40" xfId="0" applyNumberFormat="1" applyFont="1" applyFill="1" applyBorder="1">
      <alignment vertical="center"/>
    </xf>
    <xf numFmtId="180" fontId="13" fillId="8" borderId="34" xfId="2" applyNumberFormat="1" applyFont="1" applyFill="1" applyBorder="1" applyAlignment="1">
      <alignment vertical="center"/>
    </xf>
    <xf numFmtId="180" fontId="13" fillId="0" borderId="20" xfId="2" applyNumberFormat="1" applyFont="1" applyFill="1" applyBorder="1" applyAlignment="1">
      <alignment vertical="center"/>
    </xf>
    <xf numFmtId="180" fontId="13" fillId="8" borderId="86" xfId="2" applyNumberFormat="1" applyFont="1" applyFill="1" applyBorder="1" applyAlignment="1">
      <alignment vertical="center"/>
    </xf>
    <xf numFmtId="180" fontId="13" fillId="8" borderId="5" xfId="0" applyNumberFormat="1" applyFont="1" applyFill="1" applyBorder="1">
      <alignment vertical="center"/>
    </xf>
    <xf numFmtId="180" fontId="13" fillId="8" borderId="6" xfId="2" applyNumberFormat="1" applyFont="1" applyFill="1" applyBorder="1" applyAlignment="1">
      <alignment vertical="center"/>
    </xf>
    <xf numFmtId="180" fontId="13" fillId="8" borderId="33" xfId="0" applyNumberFormat="1" applyFont="1" applyFill="1" applyBorder="1">
      <alignment vertical="center"/>
    </xf>
    <xf numFmtId="0" fontId="26" fillId="0" borderId="23" xfId="0" applyFont="1" applyBorder="1" applyAlignment="1">
      <alignment horizontal="center" vertical="center"/>
    </xf>
    <xf numFmtId="180" fontId="13" fillId="0" borderId="5" xfId="0" applyNumberFormat="1" applyFont="1" applyBorder="1">
      <alignment vertical="center"/>
    </xf>
    <xf numFmtId="180" fontId="13" fillId="0" borderId="6" xfId="2" applyNumberFormat="1" applyFont="1" applyFill="1" applyBorder="1" applyAlignment="1">
      <alignment vertical="center"/>
    </xf>
    <xf numFmtId="0" fontId="26" fillId="0" borderId="0" xfId="0" applyFont="1" applyAlignment="1">
      <alignment horizontal="center" vertical="center"/>
    </xf>
    <xf numFmtId="0" fontId="13" fillId="0" borderId="25" xfId="0" applyFont="1" applyBorder="1">
      <alignment vertical="center"/>
    </xf>
    <xf numFmtId="0" fontId="13" fillId="0" borderId="23" xfId="0" applyFont="1" applyBorder="1">
      <alignment vertical="center"/>
    </xf>
    <xf numFmtId="0" fontId="13" fillId="0" borderId="31" xfId="0" applyFont="1" applyBorder="1">
      <alignment vertical="center"/>
    </xf>
    <xf numFmtId="0" fontId="13" fillId="0" borderId="29" xfId="0" applyFont="1" applyBorder="1">
      <alignment vertical="center"/>
    </xf>
    <xf numFmtId="180" fontId="13" fillId="7" borderId="5" xfId="0" applyNumberFormat="1" applyFont="1" applyFill="1" applyBorder="1">
      <alignment vertical="center"/>
    </xf>
    <xf numFmtId="0" fontId="13" fillId="0" borderId="53" xfId="0" applyFont="1" applyBorder="1">
      <alignment vertical="center"/>
    </xf>
    <xf numFmtId="180" fontId="13" fillId="7" borderId="33" xfId="0" applyNumberFormat="1" applyFont="1" applyFill="1" applyBorder="1">
      <alignment vertical="center"/>
    </xf>
    <xf numFmtId="0" fontId="26" fillId="0" borderId="0" xfId="0" applyFont="1">
      <alignment vertical="center"/>
    </xf>
    <xf numFmtId="180" fontId="26" fillId="0" borderId="0" xfId="0" applyNumberFormat="1" applyFont="1">
      <alignment vertical="center"/>
    </xf>
    <xf numFmtId="0" fontId="24"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25" fillId="0" borderId="0" xfId="0" applyFont="1" applyAlignment="1">
      <alignment horizontal="center" vertical="center"/>
    </xf>
    <xf numFmtId="49" fontId="16" fillId="0" borderId="0" xfId="0" applyNumberFormat="1" applyFont="1" applyAlignment="1">
      <alignment horizontal="right"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23" xfId="0" applyFont="1" applyBorder="1" applyAlignment="1">
      <alignment horizontal="center" vertical="center"/>
    </xf>
    <xf numFmtId="0" fontId="25" fillId="0" borderId="9"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47" xfId="0" applyFont="1" applyBorder="1" applyAlignment="1">
      <alignment horizontal="center" vertical="center"/>
    </xf>
    <xf numFmtId="0" fontId="14" fillId="0" borderId="119" xfId="0" applyFont="1" applyBorder="1" applyAlignment="1">
      <alignment horizontal="center" vertical="center"/>
    </xf>
    <xf numFmtId="0" fontId="16" fillId="0" borderId="27" xfId="0" applyFont="1" applyBorder="1">
      <alignment vertical="center"/>
    </xf>
    <xf numFmtId="176" fontId="13" fillId="0" borderId="67" xfId="0" applyNumberFormat="1" applyFont="1" applyBorder="1" applyAlignment="1">
      <alignment horizontal="right" vertical="center"/>
    </xf>
    <xf numFmtId="0" fontId="13" fillId="0" borderId="48" xfId="0" applyFont="1" applyBorder="1" applyAlignment="1">
      <alignment horizontal="center" vertical="center"/>
    </xf>
    <xf numFmtId="0" fontId="13" fillId="0" borderId="15" xfId="0" applyFont="1" applyBorder="1" applyAlignment="1">
      <alignment horizontal="center" vertical="center"/>
    </xf>
    <xf numFmtId="0" fontId="13" fillId="0" borderId="92" xfId="0" applyFont="1" applyBorder="1" applyAlignment="1">
      <alignment horizontal="center" vertical="center"/>
    </xf>
    <xf numFmtId="0" fontId="16" fillId="0" borderId="11" xfId="0" applyFont="1" applyBorder="1">
      <alignment vertical="center"/>
    </xf>
    <xf numFmtId="176" fontId="13" fillId="0" borderId="68" xfId="0" applyNumberFormat="1" applyFont="1" applyBorder="1" applyAlignment="1">
      <alignment horizontal="right" vertical="center"/>
    </xf>
    <xf numFmtId="0" fontId="13" fillId="0" borderId="49" xfId="0" applyFont="1" applyBorder="1" applyAlignment="1">
      <alignment horizontal="center" vertical="center"/>
    </xf>
    <xf numFmtId="0" fontId="13" fillId="0" borderId="32" xfId="0" applyFont="1" applyBorder="1" applyAlignment="1">
      <alignment horizontal="center" vertical="center"/>
    </xf>
    <xf numFmtId="176" fontId="13" fillId="0" borderId="69" xfId="0" applyNumberFormat="1" applyFont="1" applyBorder="1" applyAlignment="1">
      <alignment horizontal="right" vertical="center"/>
    </xf>
    <xf numFmtId="0" fontId="16" fillId="0" borderId="33" xfId="0" applyFont="1" applyBorder="1">
      <alignment vertical="center"/>
    </xf>
    <xf numFmtId="176" fontId="13" fillId="0" borderId="70" xfId="0" applyNumberFormat="1" applyFont="1" applyBorder="1" applyAlignment="1">
      <alignment horizontal="right" vertical="center"/>
    </xf>
    <xf numFmtId="0" fontId="13" fillId="0" borderId="66" xfId="0" applyFont="1" applyBorder="1" applyAlignment="1">
      <alignment horizontal="center" vertical="center"/>
    </xf>
    <xf numFmtId="0" fontId="13" fillId="0" borderId="26" xfId="0" applyFont="1" applyBorder="1" applyAlignment="1">
      <alignment horizontal="center" vertical="center"/>
    </xf>
    <xf numFmtId="176" fontId="25" fillId="0" borderId="0" xfId="0" applyNumberFormat="1" applyFont="1" applyAlignment="1">
      <alignment horizontal="right" vertical="center"/>
    </xf>
    <xf numFmtId="0" fontId="33" fillId="0" borderId="0" xfId="0" applyFont="1">
      <alignment vertical="center"/>
    </xf>
    <xf numFmtId="49" fontId="16" fillId="0" borderId="0" xfId="0" applyNumberFormat="1" applyFont="1" applyAlignment="1">
      <alignment horizontal="center" vertical="center"/>
    </xf>
    <xf numFmtId="49" fontId="25" fillId="0" borderId="0" xfId="0" applyNumberFormat="1" applyFont="1" applyAlignment="1">
      <alignment horizontal="right" vertical="center"/>
    </xf>
    <xf numFmtId="0" fontId="25" fillId="0" borderId="24" xfId="0" applyFont="1" applyBorder="1" applyAlignment="1">
      <alignment horizontal="center" vertical="center"/>
    </xf>
    <xf numFmtId="176" fontId="13" fillId="0" borderId="29" xfId="0" applyNumberFormat="1" applyFont="1" applyBorder="1">
      <alignment vertical="center"/>
    </xf>
    <xf numFmtId="176" fontId="13" fillId="0" borderId="30" xfId="0" applyNumberFormat="1" applyFont="1" applyBorder="1" applyAlignment="1">
      <alignment horizontal="center" vertical="center"/>
    </xf>
    <xf numFmtId="176" fontId="13" fillId="0" borderId="62" xfId="0" applyNumberFormat="1" applyFont="1" applyBorder="1">
      <alignment vertical="center"/>
    </xf>
    <xf numFmtId="176" fontId="13" fillId="0" borderId="31" xfId="0" applyNumberFormat="1" applyFont="1" applyBorder="1">
      <alignment vertical="center"/>
    </xf>
    <xf numFmtId="176" fontId="13" fillId="0" borderId="32" xfId="0" applyNumberFormat="1" applyFont="1" applyBorder="1" applyAlignment="1">
      <alignment horizontal="center" vertical="center"/>
    </xf>
    <xf numFmtId="176" fontId="13" fillId="0" borderId="46" xfId="0" applyNumberFormat="1" applyFont="1" applyBorder="1">
      <alignment vertical="center"/>
    </xf>
    <xf numFmtId="0" fontId="16" fillId="0" borderId="5" xfId="0" applyFont="1" applyBorder="1">
      <alignment vertical="center"/>
    </xf>
    <xf numFmtId="176" fontId="13" fillId="0" borderId="53" xfId="0" applyNumberFormat="1" applyFont="1" applyBorder="1">
      <alignment vertical="center"/>
    </xf>
    <xf numFmtId="176" fontId="13" fillId="0" borderId="119" xfId="0" applyNumberFormat="1" applyFont="1" applyBorder="1" applyAlignment="1">
      <alignment horizontal="center" vertical="center"/>
    </xf>
    <xf numFmtId="176" fontId="13" fillId="0" borderId="93" xfId="0" applyNumberFormat="1" applyFont="1" applyBorder="1" applyAlignment="1">
      <alignment horizontal="center" vertical="center"/>
    </xf>
    <xf numFmtId="176" fontId="13" fillId="0" borderId="108" xfId="0" applyNumberFormat="1" applyFont="1" applyBorder="1">
      <alignment vertical="center"/>
    </xf>
    <xf numFmtId="0" fontId="34" fillId="0" borderId="0" xfId="0" applyFont="1">
      <alignment vertical="center"/>
    </xf>
    <xf numFmtId="49" fontId="35" fillId="0" borderId="0" xfId="0" applyNumberFormat="1" applyFont="1">
      <alignment vertical="center"/>
    </xf>
    <xf numFmtId="49" fontId="35" fillId="0" borderId="0" xfId="0" applyNumberFormat="1" applyFont="1" applyAlignment="1">
      <alignment horizontal="center" vertical="center"/>
    </xf>
    <xf numFmtId="0" fontId="35" fillId="0" borderId="0" xfId="0" applyFont="1">
      <alignment vertical="center"/>
    </xf>
    <xf numFmtId="49" fontId="25" fillId="0" borderId="0" xfId="0" applyNumberFormat="1" applyFont="1" applyAlignment="1">
      <alignment horizontal="center" vertical="center"/>
    </xf>
    <xf numFmtId="0" fontId="14" fillId="0" borderId="64" xfId="0" applyFont="1" applyBorder="1" applyAlignment="1">
      <alignment horizontal="center" vertical="center"/>
    </xf>
    <xf numFmtId="0" fontId="14" fillId="0" borderId="42" xfId="0" applyFont="1" applyBorder="1" applyAlignment="1">
      <alignment horizontal="center" vertical="center"/>
    </xf>
    <xf numFmtId="0" fontId="16" fillId="0" borderId="17" xfId="0" applyFont="1" applyBorder="1">
      <alignment vertical="center"/>
    </xf>
    <xf numFmtId="176" fontId="30" fillId="0" borderId="18" xfId="0" applyNumberFormat="1" applyFont="1" applyBorder="1">
      <alignment vertical="center"/>
    </xf>
    <xf numFmtId="10" fontId="30" fillId="0" borderId="92" xfId="0" applyNumberFormat="1" applyFont="1" applyBorder="1" applyAlignment="1">
      <alignment horizontal="center" vertical="center"/>
    </xf>
    <xf numFmtId="176" fontId="30" fillId="0" borderId="44" xfId="0" applyNumberFormat="1" applyFont="1" applyBorder="1">
      <alignment vertical="center"/>
    </xf>
    <xf numFmtId="10" fontId="30" fillId="0" borderId="48" xfId="0" applyNumberFormat="1" applyFont="1" applyBorder="1" applyAlignment="1">
      <alignment horizontal="center" vertical="center"/>
    </xf>
    <xf numFmtId="176" fontId="26" fillId="0" borderId="44" xfId="0" applyNumberFormat="1" applyFont="1" applyBorder="1">
      <alignment vertical="center"/>
    </xf>
    <xf numFmtId="10" fontId="26" fillId="0" borderId="48" xfId="0" applyNumberFormat="1" applyFont="1" applyBorder="1" applyAlignment="1">
      <alignment horizontal="center" vertical="center"/>
    </xf>
    <xf numFmtId="38" fontId="26" fillId="0" borderId="65" xfId="2" applyFont="1" applyBorder="1" applyAlignment="1">
      <alignment vertical="center"/>
    </xf>
    <xf numFmtId="10" fontId="26" fillId="0" borderId="92" xfId="0" applyNumberFormat="1" applyFont="1" applyBorder="1" applyAlignment="1">
      <alignment horizontal="center" vertical="center"/>
    </xf>
    <xf numFmtId="176" fontId="26" fillId="0" borderId="18" xfId="0" applyNumberFormat="1" applyFont="1" applyBorder="1">
      <alignment vertical="center"/>
    </xf>
    <xf numFmtId="10" fontId="26" fillId="0" borderId="64" xfId="0" applyNumberFormat="1" applyFont="1" applyBorder="1" applyAlignment="1">
      <alignment horizontal="center" vertical="center"/>
    </xf>
    <xf numFmtId="0" fontId="16" fillId="0" borderId="19" xfId="0" applyFont="1" applyBorder="1">
      <alignment vertical="center"/>
    </xf>
    <xf numFmtId="176" fontId="30" fillId="0" borderId="12" xfId="0" applyNumberFormat="1" applyFont="1" applyBorder="1">
      <alignment vertical="center"/>
    </xf>
    <xf numFmtId="10" fontId="30" fillId="0" borderId="32" xfId="0" applyNumberFormat="1" applyFont="1" applyBorder="1" applyAlignment="1">
      <alignment horizontal="center" vertical="center"/>
    </xf>
    <xf numFmtId="176" fontId="30" fillId="0" borderId="45" xfId="0" applyNumberFormat="1" applyFont="1" applyBorder="1">
      <alignment vertical="center"/>
    </xf>
    <xf numFmtId="10" fontId="30" fillId="0" borderId="49" xfId="0" applyNumberFormat="1" applyFont="1" applyBorder="1" applyAlignment="1">
      <alignment horizontal="center" vertical="center"/>
    </xf>
    <xf numFmtId="10" fontId="26" fillId="0" borderId="49" xfId="0" applyNumberFormat="1" applyFont="1" applyBorder="1" applyAlignment="1">
      <alignment horizontal="center" vertical="center"/>
    </xf>
    <xf numFmtId="38" fontId="26" fillId="0" borderId="46" xfId="2" applyFont="1" applyBorder="1" applyAlignment="1">
      <alignment vertical="center"/>
    </xf>
    <xf numFmtId="10" fontId="26" fillId="0" borderId="30" xfId="0" applyNumberFormat="1" applyFont="1" applyBorder="1" applyAlignment="1">
      <alignment horizontal="center" vertical="center"/>
    </xf>
    <xf numFmtId="176" fontId="26" fillId="0" borderId="12" xfId="0" applyNumberFormat="1" applyFont="1" applyBorder="1">
      <alignment vertical="center"/>
    </xf>
    <xf numFmtId="10" fontId="26" fillId="0" borderId="32" xfId="0" applyNumberFormat="1" applyFont="1" applyBorder="1" applyAlignment="1">
      <alignment horizontal="center" vertical="center"/>
    </xf>
    <xf numFmtId="10" fontId="26" fillId="0" borderId="19" xfId="0" applyNumberFormat="1" applyFont="1" applyBorder="1" applyAlignment="1">
      <alignment horizontal="center" vertical="center"/>
    </xf>
    <xf numFmtId="0" fontId="16" fillId="0" borderId="19" xfId="0" applyFont="1" applyBorder="1" applyAlignment="1">
      <alignment vertical="center" shrinkToFit="1"/>
    </xf>
    <xf numFmtId="0" fontId="16" fillId="0" borderId="20" xfId="0" applyFont="1" applyBorder="1">
      <alignment vertical="center"/>
    </xf>
    <xf numFmtId="176" fontId="30" fillId="0" borderId="21" xfId="0" applyNumberFormat="1" applyFont="1" applyBorder="1">
      <alignment vertical="center"/>
    </xf>
    <xf numFmtId="10" fontId="30" fillId="0" borderId="26" xfId="0" applyNumberFormat="1" applyFont="1" applyBorder="1" applyAlignment="1">
      <alignment horizontal="center" vertical="center"/>
    </xf>
    <xf numFmtId="176" fontId="30" fillId="0" borderId="51" xfId="0" applyNumberFormat="1" applyFont="1" applyBorder="1">
      <alignment vertical="center"/>
    </xf>
    <xf numFmtId="38" fontId="26" fillId="0" borderId="47" xfId="2" applyFont="1" applyBorder="1" applyAlignment="1">
      <alignment vertical="center"/>
    </xf>
    <xf numFmtId="10" fontId="26" fillId="0" borderId="93" xfId="0" applyNumberFormat="1" applyFont="1" applyBorder="1" applyAlignment="1">
      <alignment horizontal="center" vertical="center"/>
    </xf>
    <xf numFmtId="176" fontId="26" fillId="0" borderId="21" xfId="0" applyNumberFormat="1" applyFont="1" applyBorder="1">
      <alignment vertical="center"/>
    </xf>
    <xf numFmtId="10" fontId="26" fillId="0" borderId="26" xfId="0" applyNumberFormat="1" applyFont="1" applyBorder="1" applyAlignment="1">
      <alignment horizontal="center" vertical="center"/>
    </xf>
    <xf numFmtId="10" fontId="26" fillId="0" borderId="20" xfId="0" applyNumberFormat="1" applyFont="1" applyBorder="1" applyAlignment="1">
      <alignment horizontal="center" vertical="center"/>
    </xf>
    <xf numFmtId="177" fontId="25" fillId="0" borderId="0" xfId="18" applyNumberFormat="1" applyFont="1" applyAlignment="1">
      <alignment horizontal="center" vertical="center"/>
    </xf>
    <xf numFmtId="0" fontId="22" fillId="0" borderId="9" xfId="0" applyFont="1" applyBorder="1" applyAlignment="1">
      <alignment horizontal="center" vertical="center"/>
    </xf>
    <xf numFmtId="0" fontId="16" fillId="0" borderId="62" xfId="6" applyFont="1" applyBorder="1" applyAlignment="1">
      <alignment horizontal="left" vertical="center" indent="1" shrinkToFit="1"/>
    </xf>
    <xf numFmtId="0" fontId="16" fillId="0" borderId="17" xfId="6" applyFont="1" applyBorder="1" applyAlignment="1">
      <alignment horizontal="left" vertical="center" indent="1" shrinkToFit="1"/>
    </xf>
    <xf numFmtId="180" fontId="13" fillId="0" borderId="71" xfId="2" applyNumberFormat="1" applyFont="1" applyFill="1" applyBorder="1" applyAlignment="1">
      <alignment horizontal="right" vertical="center"/>
    </xf>
    <xf numFmtId="180" fontId="13" fillId="0" borderId="39" xfId="2" applyNumberFormat="1" applyFont="1" applyFill="1" applyBorder="1" applyAlignment="1">
      <alignment horizontal="right" vertical="center"/>
    </xf>
    <xf numFmtId="180" fontId="13" fillId="0" borderId="18" xfId="2" applyNumberFormat="1" applyFont="1" applyFill="1" applyBorder="1" applyAlignment="1">
      <alignment horizontal="right" vertical="center"/>
    </xf>
    <xf numFmtId="10" fontId="13" fillId="0" borderId="17" xfId="0" applyNumberFormat="1" applyFont="1" applyBorder="1" applyAlignment="1">
      <alignment horizontal="center" vertical="center"/>
    </xf>
    <xf numFmtId="0" fontId="22" fillId="0" borderId="8" xfId="0" applyFont="1" applyBorder="1">
      <alignment vertical="center"/>
    </xf>
    <xf numFmtId="180" fontId="13" fillId="0" borderId="66" xfId="2" applyNumberFormat="1" applyFont="1" applyFill="1" applyBorder="1" applyAlignment="1">
      <alignment vertical="center"/>
    </xf>
    <xf numFmtId="0" fontId="13" fillId="9" borderId="111" xfId="0" applyFont="1" applyFill="1" applyBorder="1" applyAlignment="1">
      <alignment horizontal="center" vertical="center"/>
    </xf>
    <xf numFmtId="188" fontId="13" fillId="9" borderId="75" xfId="2" applyNumberFormat="1" applyFont="1" applyFill="1" applyBorder="1" applyAlignment="1">
      <alignment horizontal="right" vertical="center"/>
    </xf>
    <xf numFmtId="188" fontId="13" fillId="9" borderId="114" xfId="2" applyNumberFormat="1" applyFont="1" applyFill="1" applyBorder="1" applyAlignment="1">
      <alignment horizontal="right" vertical="center"/>
    </xf>
    <xf numFmtId="0" fontId="16" fillId="2" borderId="31" xfId="3" applyFont="1" applyFill="1" applyBorder="1" applyAlignment="1">
      <alignment vertical="center"/>
    </xf>
    <xf numFmtId="0" fontId="16" fillId="2" borderId="49" xfId="3" applyFont="1" applyFill="1" applyBorder="1" applyAlignment="1">
      <alignment vertical="center"/>
    </xf>
    <xf numFmtId="0" fontId="13" fillId="3" borderId="87" xfId="3" applyFont="1" applyFill="1" applyBorder="1" applyAlignment="1">
      <alignment horizontal="center" vertical="center" shrinkToFit="1"/>
    </xf>
    <xf numFmtId="0" fontId="13" fillId="12" borderId="87" xfId="3" applyFont="1" applyFill="1" applyBorder="1" applyAlignment="1">
      <alignment horizontal="center" vertical="center" shrinkToFit="1"/>
    </xf>
    <xf numFmtId="0" fontId="13" fillId="12" borderId="36" xfId="3" applyFont="1" applyFill="1" applyBorder="1" applyAlignment="1">
      <alignment horizontal="center" vertical="center" shrinkToFit="1"/>
    </xf>
    <xf numFmtId="0" fontId="16" fillId="10" borderId="31" xfId="0" applyFont="1" applyFill="1" applyBorder="1">
      <alignment vertical="center"/>
    </xf>
    <xf numFmtId="0" fontId="16" fillId="10" borderId="49" xfId="0" applyFont="1" applyFill="1" applyBorder="1">
      <alignment vertical="center"/>
    </xf>
    <xf numFmtId="0" fontId="13" fillId="12" borderId="6" xfId="0" applyFont="1" applyFill="1" applyBorder="1" applyAlignment="1">
      <alignment horizontal="center" vertical="center"/>
    </xf>
    <xf numFmtId="188" fontId="13" fillId="12" borderId="83" xfId="2" applyNumberFormat="1" applyFont="1" applyFill="1" applyBorder="1" applyAlignment="1">
      <alignment horizontal="right" vertical="center"/>
    </xf>
    <xf numFmtId="187" fontId="13" fillId="12" borderId="103" xfId="3" applyNumberFormat="1" applyFont="1" applyFill="1" applyBorder="1" applyAlignment="1">
      <alignment vertical="center"/>
    </xf>
    <xf numFmtId="188" fontId="13" fillId="12" borderId="83" xfId="2" applyNumberFormat="1" applyFont="1" applyFill="1" applyBorder="1" applyAlignment="1">
      <alignment vertical="center"/>
    </xf>
    <xf numFmtId="187" fontId="13" fillId="12" borderId="112" xfId="3" applyNumberFormat="1" applyFont="1" applyFill="1" applyBorder="1" applyAlignment="1">
      <alignment vertical="center"/>
    </xf>
    <xf numFmtId="0" fontId="13" fillId="12" borderId="87" xfId="3" applyFont="1" applyFill="1" applyBorder="1" applyAlignment="1">
      <alignment horizontal="center" vertical="center"/>
    </xf>
    <xf numFmtId="187" fontId="13" fillId="12" borderId="102" xfId="3" applyNumberFormat="1" applyFont="1" applyFill="1" applyBorder="1" applyAlignment="1">
      <alignment vertical="center"/>
    </xf>
    <xf numFmtId="188" fontId="13" fillId="0" borderId="36" xfId="2" applyNumberFormat="1" applyFont="1" applyBorder="1" applyAlignment="1">
      <alignment horizontal="center" vertical="center"/>
    </xf>
    <xf numFmtId="0" fontId="13" fillId="0" borderId="0" xfId="5" applyFont="1" applyAlignment="1">
      <alignment vertical="top"/>
    </xf>
    <xf numFmtId="0" fontId="13" fillId="0" borderId="0" xfId="15" applyFont="1" applyAlignment="1">
      <alignment vertical="top"/>
    </xf>
    <xf numFmtId="180" fontId="13" fillId="0" borderId="19" xfId="2" applyNumberFormat="1" applyFont="1" applyFill="1" applyBorder="1" applyAlignment="1">
      <alignment vertical="center"/>
    </xf>
    <xf numFmtId="180" fontId="13" fillId="0" borderId="133" xfId="2" applyNumberFormat="1" applyFont="1" applyFill="1" applyBorder="1" applyAlignment="1">
      <alignment vertical="center"/>
    </xf>
    <xf numFmtId="180" fontId="13" fillId="0" borderId="90" xfId="2" applyNumberFormat="1" applyFont="1" applyFill="1" applyBorder="1" applyAlignment="1">
      <alignment vertical="center"/>
    </xf>
    <xf numFmtId="180" fontId="13" fillId="16" borderId="124" xfId="2" applyNumberFormat="1" applyFont="1" applyFill="1" applyBorder="1" applyAlignment="1">
      <alignment vertical="center"/>
    </xf>
    <xf numFmtId="180" fontId="13" fillId="16" borderId="38" xfId="2" applyNumberFormat="1" applyFont="1" applyFill="1" applyBorder="1" applyAlignment="1">
      <alignment vertical="center"/>
    </xf>
    <xf numFmtId="180" fontId="13" fillId="16" borderId="38" xfId="0" applyNumberFormat="1" applyFont="1" applyFill="1" applyBorder="1">
      <alignment vertical="center"/>
    </xf>
    <xf numFmtId="180" fontId="13" fillId="16" borderId="40" xfId="0" applyNumberFormat="1" applyFont="1" applyFill="1" applyBorder="1">
      <alignment vertical="center"/>
    </xf>
    <xf numFmtId="184" fontId="16" fillId="0" borderId="167" xfId="3" applyNumberFormat="1" applyFont="1" applyBorder="1" applyAlignment="1">
      <alignment vertical="center"/>
    </xf>
    <xf numFmtId="187" fontId="13" fillId="0" borderId="168" xfId="3" applyNumberFormat="1" applyFont="1" applyBorder="1" applyAlignment="1">
      <alignment vertical="center"/>
    </xf>
    <xf numFmtId="187" fontId="13" fillId="9" borderId="168" xfId="3" applyNumberFormat="1" applyFont="1" applyFill="1" applyBorder="1" applyAlignment="1">
      <alignment vertical="center"/>
    </xf>
    <xf numFmtId="180" fontId="13" fillId="3" borderId="141" xfId="2" applyNumberFormat="1" applyFont="1" applyFill="1" applyBorder="1" applyAlignment="1">
      <alignment horizontal="right" vertical="center"/>
    </xf>
    <xf numFmtId="187" fontId="13" fillId="12" borderId="146" xfId="3" applyNumberFormat="1" applyFont="1" applyFill="1" applyBorder="1" applyAlignment="1">
      <alignment vertical="center"/>
    </xf>
    <xf numFmtId="187" fontId="13" fillId="12" borderId="147" xfId="3" applyNumberFormat="1" applyFont="1" applyFill="1" applyBorder="1" applyAlignment="1">
      <alignment vertical="center"/>
    </xf>
    <xf numFmtId="186" fontId="16" fillId="0" borderId="163" xfId="3" applyNumberFormat="1" applyFont="1" applyBorder="1" applyAlignment="1">
      <alignment vertical="center"/>
    </xf>
    <xf numFmtId="187" fontId="13" fillId="9" borderId="164" xfId="3" applyNumberFormat="1" applyFont="1" applyFill="1" applyBorder="1" applyAlignment="1">
      <alignment vertical="center"/>
    </xf>
    <xf numFmtId="180" fontId="13" fillId="9" borderId="154" xfId="2" applyNumberFormat="1" applyFont="1" applyFill="1" applyBorder="1" applyAlignment="1">
      <alignment horizontal="right" vertical="center"/>
    </xf>
    <xf numFmtId="187" fontId="13" fillId="12" borderId="159" xfId="3" applyNumberFormat="1" applyFont="1" applyFill="1" applyBorder="1" applyAlignment="1">
      <alignment vertical="center"/>
    </xf>
    <xf numFmtId="0" fontId="13" fillId="9" borderId="116" xfId="3" applyFont="1" applyFill="1" applyBorder="1" applyAlignment="1">
      <alignment horizontal="center" vertical="center" shrinkToFit="1"/>
    </xf>
    <xf numFmtId="0" fontId="13" fillId="3" borderId="107" xfId="3" applyFont="1" applyFill="1" applyBorder="1" applyAlignment="1">
      <alignment horizontal="center" vertical="center" shrinkToFit="1"/>
    </xf>
    <xf numFmtId="0" fontId="13" fillId="9" borderId="107" xfId="0" applyFont="1" applyFill="1" applyBorder="1" applyAlignment="1">
      <alignment horizontal="center" vertical="center"/>
    </xf>
    <xf numFmtId="188" fontId="13" fillId="9" borderId="85" xfId="2" applyNumberFormat="1" applyFont="1" applyFill="1" applyBorder="1" applyAlignment="1">
      <alignment horizontal="right" vertical="center"/>
    </xf>
    <xf numFmtId="188" fontId="13" fillId="9" borderId="88" xfId="2" applyNumberFormat="1" applyFont="1" applyFill="1" applyBorder="1" applyAlignment="1">
      <alignment horizontal="right" vertical="center"/>
    </xf>
    <xf numFmtId="187" fontId="13" fillId="9" borderId="88" xfId="3" applyNumberFormat="1" applyFont="1" applyFill="1" applyBorder="1" applyAlignment="1">
      <alignment vertical="center"/>
    </xf>
    <xf numFmtId="187" fontId="13" fillId="9" borderId="118" xfId="3" applyNumberFormat="1" applyFont="1" applyFill="1" applyBorder="1" applyAlignment="1">
      <alignment vertical="center"/>
    </xf>
    <xf numFmtId="0" fontId="13" fillId="9" borderId="24" xfId="0" applyFont="1" applyFill="1" applyBorder="1" applyAlignment="1">
      <alignment horizontal="center" vertical="center"/>
    </xf>
    <xf numFmtId="188" fontId="13" fillId="9" borderId="122" xfId="2" applyNumberFormat="1" applyFont="1" applyFill="1" applyBorder="1" applyAlignment="1">
      <alignment horizontal="right" vertical="center"/>
    </xf>
    <xf numFmtId="179" fontId="13" fillId="0" borderId="0" xfId="3" applyNumberFormat="1" applyFont="1" applyAlignment="1">
      <alignment horizontal="center" vertical="center" wrapText="1"/>
    </xf>
    <xf numFmtId="188" fontId="13" fillId="0" borderId="120" xfId="2" applyNumberFormat="1" applyFont="1" applyFill="1" applyBorder="1" applyAlignment="1">
      <alignment vertical="center"/>
    </xf>
    <xf numFmtId="188" fontId="13" fillId="0" borderId="169" xfId="2" applyNumberFormat="1" applyFont="1" applyFill="1" applyBorder="1" applyAlignment="1">
      <alignment vertical="center"/>
    </xf>
    <xf numFmtId="179" fontId="13" fillId="0" borderId="107" xfId="3" applyNumberFormat="1" applyFont="1" applyBorder="1" applyAlignment="1">
      <alignment horizontal="center" vertical="center" wrapText="1"/>
    </xf>
    <xf numFmtId="188" fontId="13" fillId="0" borderId="85" xfId="2" applyNumberFormat="1" applyFont="1" applyFill="1" applyBorder="1" applyAlignment="1">
      <alignment vertical="center"/>
    </xf>
    <xf numFmtId="188" fontId="13" fillId="0" borderId="88" xfId="2" applyNumberFormat="1" applyFont="1" applyFill="1" applyBorder="1" applyAlignment="1">
      <alignment vertical="center"/>
    </xf>
    <xf numFmtId="188" fontId="13" fillId="0" borderId="107" xfId="2" applyNumberFormat="1" applyFont="1" applyFill="1" applyBorder="1" applyAlignment="1">
      <alignment vertical="center"/>
    </xf>
    <xf numFmtId="179" fontId="13" fillId="0" borderId="38" xfId="3" applyNumberFormat="1" applyFont="1" applyBorder="1" applyAlignment="1">
      <alignment horizontal="center" vertical="center" wrapText="1"/>
    </xf>
    <xf numFmtId="0" fontId="13" fillId="2" borderId="29" xfId="0" applyFont="1" applyFill="1" applyBorder="1">
      <alignment vertical="center"/>
    </xf>
    <xf numFmtId="187" fontId="13" fillId="9" borderId="170" xfId="3" applyNumberFormat="1" applyFont="1" applyFill="1" applyBorder="1" applyAlignment="1">
      <alignment vertical="center"/>
    </xf>
    <xf numFmtId="180" fontId="13" fillId="0" borderId="171" xfId="2" applyNumberFormat="1" applyFont="1" applyBorder="1" applyAlignment="1">
      <alignment vertical="center"/>
    </xf>
    <xf numFmtId="0" fontId="37" fillId="0" borderId="78" xfId="3" applyFont="1" applyBorder="1" applyAlignment="1">
      <alignment horizontal="center" vertical="center"/>
    </xf>
    <xf numFmtId="0" fontId="37" fillId="0" borderId="39" xfId="3" applyFont="1" applyBorder="1" applyAlignment="1">
      <alignment horizontal="center" vertical="center" shrinkToFit="1"/>
    </xf>
    <xf numFmtId="187" fontId="13" fillId="0" borderId="172" xfId="3" applyNumberFormat="1" applyFont="1" applyBorder="1" applyAlignment="1">
      <alignment vertical="center"/>
    </xf>
    <xf numFmtId="189" fontId="13" fillId="0" borderId="10" xfId="3" applyNumberFormat="1" applyFont="1" applyBorder="1" applyAlignment="1">
      <alignment vertical="center"/>
    </xf>
    <xf numFmtId="188" fontId="13" fillId="0" borderId="86" xfId="2" applyNumberFormat="1" applyFont="1" applyBorder="1" applyAlignment="1">
      <alignment horizontal="center" vertical="center"/>
    </xf>
    <xf numFmtId="188" fontId="13" fillId="0" borderId="6" xfId="2" applyNumberFormat="1" applyFont="1" applyBorder="1" applyAlignment="1">
      <alignment horizontal="right" vertical="center"/>
    </xf>
    <xf numFmtId="0" fontId="22" fillId="13" borderId="61" xfId="0" applyFont="1" applyFill="1" applyBorder="1" applyAlignment="1">
      <alignment horizontal="center" vertical="center"/>
    </xf>
    <xf numFmtId="176" fontId="26" fillId="13" borderId="60" xfId="0" applyNumberFormat="1" applyFont="1" applyFill="1" applyBorder="1">
      <alignment vertical="center"/>
    </xf>
    <xf numFmtId="176" fontId="26" fillId="13" borderId="3" xfId="0" applyNumberFormat="1" applyFont="1" applyFill="1" applyBorder="1">
      <alignment vertical="center"/>
    </xf>
    <xf numFmtId="177" fontId="26" fillId="13" borderId="113" xfId="0" applyNumberFormat="1" applyFont="1" applyFill="1" applyBorder="1" applyAlignment="1">
      <alignment horizontal="center" vertical="center"/>
    </xf>
    <xf numFmtId="176" fontId="26" fillId="13" borderId="1" xfId="0" applyNumberFormat="1" applyFont="1" applyFill="1" applyBorder="1">
      <alignment vertical="center"/>
    </xf>
    <xf numFmtId="176" fontId="26" fillId="13" borderId="106" xfId="0" applyNumberFormat="1" applyFont="1" applyFill="1" applyBorder="1">
      <alignment vertical="center"/>
    </xf>
    <xf numFmtId="177" fontId="26" fillId="13" borderId="94" xfId="0" applyNumberFormat="1" applyFont="1" applyFill="1" applyBorder="1" applyAlignment="1">
      <alignment horizontal="center" vertical="center"/>
    </xf>
    <xf numFmtId="176" fontId="26" fillId="13" borderId="54" xfId="0" applyNumberFormat="1" applyFont="1" applyFill="1" applyBorder="1">
      <alignment vertical="center"/>
    </xf>
    <xf numFmtId="176" fontId="26" fillId="13" borderId="63" xfId="0" applyNumberFormat="1" applyFont="1" applyFill="1" applyBorder="1">
      <alignment vertical="center"/>
    </xf>
    <xf numFmtId="0" fontId="14" fillId="13" borderId="16" xfId="0" applyFont="1" applyFill="1" applyBorder="1">
      <alignment vertical="center"/>
    </xf>
    <xf numFmtId="176" fontId="30" fillId="13" borderId="37" xfId="0" applyNumberFormat="1" applyFont="1" applyFill="1" applyBorder="1">
      <alignment vertical="center"/>
    </xf>
    <xf numFmtId="49" fontId="30" fillId="13" borderId="22" xfId="0" applyNumberFormat="1" applyFont="1" applyFill="1" applyBorder="1" applyAlignment="1">
      <alignment horizontal="center" vertical="center"/>
    </xf>
    <xf numFmtId="176" fontId="26" fillId="13" borderId="37" xfId="0" applyNumberFormat="1" applyFont="1" applyFill="1" applyBorder="1">
      <alignment vertical="center"/>
    </xf>
    <xf numFmtId="49" fontId="26" fillId="13" borderId="22" xfId="0" applyNumberFormat="1" applyFont="1" applyFill="1" applyBorder="1" applyAlignment="1">
      <alignment horizontal="center" vertical="center"/>
    </xf>
    <xf numFmtId="38" fontId="26" fillId="13" borderId="50" xfId="2" applyFont="1" applyFill="1" applyBorder="1" applyAlignment="1">
      <alignment vertical="center"/>
    </xf>
    <xf numFmtId="49" fontId="26" fillId="13" borderId="94" xfId="0" applyNumberFormat="1" applyFont="1" applyFill="1" applyBorder="1" applyAlignment="1">
      <alignment horizontal="center" vertical="center"/>
    </xf>
    <xf numFmtId="176" fontId="30" fillId="13" borderId="35" xfId="0" applyNumberFormat="1" applyFont="1" applyFill="1" applyBorder="1">
      <alignment vertical="center"/>
    </xf>
    <xf numFmtId="49" fontId="30" fillId="13" borderId="94" xfId="0" applyNumberFormat="1" applyFont="1" applyFill="1" applyBorder="1" applyAlignment="1">
      <alignment horizontal="center" vertical="center"/>
    </xf>
    <xf numFmtId="0" fontId="26" fillId="13" borderId="109" xfId="0" applyFont="1" applyFill="1" applyBorder="1" applyAlignment="1">
      <alignment horizontal="center" vertical="center"/>
    </xf>
    <xf numFmtId="0" fontId="14" fillId="13" borderId="54" xfId="0" applyFont="1" applyFill="1" applyBorder="1" applyAlignment="1">
      <alignment horizontal="right" vertical="center"/>
    </xf>
    <xf numFmtId="0" fontId="14" fillId="13" borderId="63" xfId="0" applyFont="1" applyFill="1" applyBorder="1">
      <alignment vertical="center"/>
    </xf>
    <xf numFmtId="176" fontId="13" fillId="13" borderId="134" xfId="0" applyNumberFormat="1" applyFont="1" applyFill="1" applyBorder="1">
      <alignment vertical="center"/>
    </xf>
    <xf numFmtId="176" fontId="13" fillId="13" borderId="94" xfId="0" applyNumberFormat="1" applyFont="1" applyFill="1" applyBorder="1" applyAlignment="1">
      <alignment horizontal="center" vertical="center"/>
    </xf>
    <xf numFmtId="176" fontId="13" fillId="13" borderId="60" xfId="0" applyNumberFormat="1" applyFont="1" applyFill="1" applyBorder="1">
      <alignment vertical="center"/>
    </xf>
    <xf numFmtId="0" fontId="14" fillId="13" borderId="7" xfId="0" applyFont="1" applyFill="1" applyBorder="1" applyAlignment="1">
      <alignment horizontal="right" vertical="center"/>
    </xf>
    <xf numFmtId="0" fontId="14" fillId="13" borderId="10" xfId="0" applyFont="1" applyFill="1" applyBorder="1">
      <alignment vertical="center"/>
    </xf>
    <xf numFmtId="176" fontId="13" fillId="13" borderId="37" xfId="0" applyNumberFormat="1" applyFont="1" applyFill="1" applyBorder="1" applyAlignment="1">
      <alignment horizontal="right" vertical="center"/>
    </xf>
    <xf numFmtId="176" fontId="13" fillId="13" borderId="9" xfId="0" applyNumberFormat="1" applyFont="1" applyFill="1" applyBorder="1" applyAlignment="1">
      <alignment horizontal="center" vertical="center"/>
    </xf>
    <xf numFmtId="176" fontId="13" fillId="13" borderId="91" xfId="0" applyNumberFormat="1" applyFont="1" applyFill="1" applyBorder="1" applyAlignment="1">
      <alignment horizontal="right" vertical="center"/>
    </xf>
    <xf numFmtId="0" fontId="26" fillId="13" borderId="60" xfId="0" applyFont="1" applyFill="1" applyBorder="1">
      <alignment vertical="center"/>
    </xf>
    <xf numFmtId="0" fontId="26" fillId="13" borderId="35" xfId="0" applyFont="1" applyFill="1" applyBorder="1">
      <alignment vertical="center"/>
    </xf>
    <xf numFmtId="180" fontId="13" fillId="13" borderId="54" xfId="2" applyNumberFormat="1" applyFont="1" applyFill="1" applyBorder="1" applyAlignment="1">
      <alignment vertical="center"/>
    </xf>
    <xf numFmtId="180" fontId="13" fillId="13" borderId="81" xfId="2" applyNumberFormat="1" applyFont="1" applyFill="1" applyBorder="1" applyAlignment="1">
      <alignment vertical="center"/>
    </xf>
    <xf numFmtId="180" fontId="13" fillId="13" borderId="100" xfId="2" applyNumberFormat="1" applyFont="1" applyFill="1" applyBorder="1" applyAlignment="1">
      <alignment vertical="center"/>
    </xf>
    <xf numFmtId="38" fontId="13" fillId="0" borderId="0" xfId="2" applyFont="1" applyAlignment="1">
      <alignment horizontal="left" vertical="center"/>
    </xf>
    <xf numFmtId="38" fontId="13" fillId="0" borderId="35" xfId="2" applyFont="1" applyBorder="1" applyAlignment="1">
      <alignment horizontal="right" vertical="center"/>
    </xf>
    <xf numFmtId="178" fontId="22" fillId="0" borderId="35" xfId="0" applyNumberFormat="1" applyFont="1" applyBorder="1" applyAlignment="1">
      <alignment horizontal="right" vertical="center"/>
    </xf>
    <xf numFmtId="0" fontId="22" fillId="0" borderId="35" xfId="0" applyFont="1" applyBorder="1" applyAlignment="1">
      <alignment horizontal="right" vertical="center"/>
    </xf>
    <xf numFmtId="0" fontId="22" fillId="0" borderId="65" xfId="0" applyFont="1" applyBorder="1" applyAlignment="1">
      <alignment horizontal="center" vertical="center"/>
    </xf>
    <xf numFmtId="0" fontId="22" fillId="0" borderId="48" xfId="0" applyFont="1" applyBorder="1" applyAlignment="1">
      <alignment horizontal="center" vertical="center"/>
    </xf>
    <xf numFmtId="0" fontId="22" fillId="0" borderId="27" xfId="0" applyFont="1" applyBorder="1" applyAlignment="1">
      <alignment horizontal="center" vertical="center"/>
    </xf>
    <xf numFmtId="0" fontId="22" fillId="0" borderId="124" xfId="0" applyFont="1" applyBorder="1" applyAlignment="1">
      <alignment horizontal="center" vertical="center"/>
    </xf>
    <xf numFmtId="0" fontId="22" fillId="0" borderId="28" xfId="0" applyFont="1" applyBorder="1" applyAlignment="1">
      <alignment horizontal="center" vertical="center"/>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64" xfId="0" applyFont="1" applyBorder="1" applyAlignment="1">
      <alignment horizontal="center" vertical="center"/>
    </xf>
    <xf numFmtId="0" fontId="22" fillId="0" borderId="42" xfId="0" applyFont="1" applyBorder="1" applyAlignment="1">
      <alignment horizontal="center" vertical="center"/>
    </xf>
    <xf numFmtId="0" fontId="22" fillId="0" borderId="16" xfId="0" applyFont="1" applyBorder="1" applyAlignment="1">
      <alignment horizontal="center" vertical="center"/>
    </xf>
    <xf numFmtId="0" fontId="22" fillId="0" borderId="86" xfId="0" applyFont="1" applyBorder="1" applyAlignment="1">
      <alignment horizontal="center" vertical="center"/>
    </xf>
    <xf numFmtId="0" fontId="22" fillId="0" borderId="90" xfId="0" applyFont="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14" fillId="0" borderId="64" xfId="0" applyFont="1" applyBorder="1" applyAlignment="1">
      <alignment horizontal="center" vertical="center"/>
    </xf>
    <xf numFmtId="0" fontId="14" fillId="0" borderId="16" xfId="0" applyFont="1" applyBorder="1" applyAlignment="1">
      <alignment horizontal="center" vertical="center"/>
    </xf>
    <xf numFmtId="0" fontId="36" fillId="0" borderId="50" xfId="0" applyFont="1" applyBorder="1" applyAlignment="1">
      <alignment horizontal="right" vertical="center"/>
    </xf>
    <xf numFmtId="0" fontId="36" fillId="0" borderId="9" xfId="0" applyFont="1" applyBorder="1" applyAlignment="1">
      <alignment horizontal="right" vertical="center"/>
    </xf>
    <xf numFmtId="0" fontId="14" fillId="0" borderId="50" xfId="0" applyFont="1" applyBorder="1" applyAlignment="1">
      <alignment horizontal="right" vertical="center"/>
    </xf>
    <xf numFmtId="0" fontId="14" fillId="0" borderId="9" xfId="0" applyFont="1" applyBorder="1" applyAlignment="1">
      <alignment horizontal="right" vertical="center"/>
    </xf>
    <xf numFmtId="0" fontId="14" fillId="0" borderId="125" xfId="0" applyFont="1" applyBorder="1" applyAlignment="1">
      <alignment horizontal="center" vertical="center"/>
    </xf>
    <xf numFmtId="0" fontId="14" fillId="0" borderId="28" xfId="0" applyFont="1" applyBorder="1" applyAlignment="1">
      <alignment horizontal="center" vertical="center"/>
    </xf>
    <xf numFmtId="0" fontId="14" fillId="0" borderId="65" xfId="0" applyFont="1" applyBorder="1" applyAlignment="1">
      <alignment horizontal="center" vertical="center"/>
    </xf>
    <xf numFmtId="0" fontId="14" fillId="0" borderId="48" xfId="0" applyFont="1" applyBorder="1" applyAlignment="1">
      <alignment horizontal="center" vertical="center"/>
    </xf>
    <xf numFmtId="0" fontId="11" fillId="0" borderId="0" xfId="0" applyFont="1">
      <alignment vertical="center"/>
    </xf>
    <xf numFmtId="0" fontId="26" fillId="0" borderId="64" xfId="0" applyFont="1" applyBorder="1" applyAlignment="1">
      <alignment horizontal="left" vertical="center"/>
    </xf>
    <xf numFmtId="0" fontId="26" fillId="0" borderId="16" xfId="0" applyFont="1" applyBorder="1" applyAlignment="1">
      <alignment horizontal="left" vertical="center"/>
    </xf>
    <xf numFmtId="0" fontId="26" fillId="0" borderId="64" xfId="0" applyFont="1" applyBorder="1" applyAlignment="1">
      <alignment horizontal="center" vertical="center"/>
    </xf>
    <xf numFmtId="0" fontId="13" fillId="0" borderId="16" xfId="0" applyFont="1" applyBorder="1" applyAlignment="1">
      <alignment horizontal="center" vertical="center"/>
    </xf>
    <xf numFmtId="0" fontId="13" fillId="0" borderId="64"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6" xfId="0" applyFont="1" applyBorder="1" applyAlignment="1">
      <alignment horizontal="center" vertical="center" wrapText="1"/>
    </xf>
    <xf numFmtId="0" fontId="26" fillId="0" borderId="0" xfId="0" applyFont="1">
      <alignment vertical="center"/>
    </xf>
    <xf numFmtId="0" fontId="13" fillId="0" borderId="0" xfId="0" applyFont="1">
      <alignment vertical="center"/>
    </xf>
    <xf numFmtId="180" fontId="13" fillId="0" borderId="35" xfId="2" applyNumberFormat="1" applyFont="1" applyFill="1" applyBorder="1" applyAlignment="1">
      <alignment horizontal="right" vertical="center"/>
    </xf>
    <xf numFmtId="0" fontId="16" fillId="2" borderId="11" xfId="3" applyFont="1" applyFill="1" applyBorder="1" applyAlignment="1">
      <alignment vertical="center"/>
    </xf>
    <xf numFmtId="0" fontId="16" fillId="2" borderId="4" xfId="0" applyFont="1" applyFill="1" applyBorder="1">
      <alignment vertical="center"/>
    </xf>
    <xf numFmtId="0" fontId="16" fillId="2" borderId="13" xfId="0" applyFont="1" applyFill="1" applyBorder="1">
      <alignment vertical="center"/>
    </xf>
    <xf numFmtId="0" fontId="16" fillId="9" borderId="6" xfId="0" applyFont="1" applyFill="1" applyBorder="1" applyAlignment="1">
      <alignment horizontal="center" vertical="center" wrapText="1"/>
    </xf>
    <xf numFmtId="0" fontId="16" fillId="9" borderId="43" xfId="0" applyFont="1" applyFill="1" applyBorder="1" applyAlignment="1">
      <alignment horizontal="center" vertical="center"/>
    </xf>
    <xf numFmtId="0" fontId="16" fillId="9" borderId="38" xfId="0" applyFont="1" applyFill="1" applyBorder="1" applyAlignment="1">
      <alignment horizontal="center" vertical="center" wrapText="1"/>
    </xf>
    <xf numFmtId="0" fontId="16" fillId="9" borderId="57" xfId="0" applyFont="1" applyFill="1" applyBorder="1" applyAlignment="1">
      <alignment horizontal="center" vertical="center"/>
    </xf>
    <xf numFmtId="0" fontId="16" fillId="0" borderId="38" xfId="0" applyFont="1" applyBorder="1" applyAlignment="1">
      <alignment horizontal="center" vertical="center" wrapText="1"/>
    </xf>
    <xf numFmtId="0" fontId="16" fillId="0" borderId="57" xfId="0" applyFont="1" applyBorder="1" applyAlignment="1">
      <alignment horizontal="center" vertical="center"/>
    </xf>
    <xf numFmtId="0" fontId="16" fillId="2" borderId="46" xfId="3" applyFont="1" applyFill="1" applyBorder="1" applyAlignment="1">
      <alignment horizontal="left" vertical="center"/>
    </xf>
    <xf numFmtId="0" fontId="16" fillId="2" borderId="31" xfId="3" applyFont="1" applyFill="1" applyBorder="1" applyAlignment="1">
      <alignment horizontal="left" vertical="center"/>
    </xf>
    <xf numFmtId="0" fontId="16" fillId="2" borderId="49" xfId="3" applyFont="1" applyFill="1" applyBorder="1" applyAlignment="1">
      <alignment horizontal="left" vertical="center"/>
    </xf>
    <xf numFmtId="0" fontId="16" fillId="2" borderId="11" xfId="3" applyFont="1" applyFill="1" applyBorder="1" applyAlignment="1">
      <alignment horizontal="left" vertical="center"/>
    </xf>
    <xf numFmtId="0" fontId="16" fillId="2" borderId="4" xfId="3" applyFont="1" applyFill="1" applyBorder="1" applyAlignment="1">
      <alignment horizontal="left" vertical="center"/>
    </xf>
    <xf numFmtId="0" fontId="16" fillId="2" borderId="13" xfId="3" applyFont="1" applyFill="1" applyBorder="1" applyAlignment="1">
      <alignment horizontal="left" vertical="center"/>
    </xf>
    <xf numFmtId="0" fontId="16" fillId="9" borderId="81" xfId="0" applyFont="1" applyFill="1" applyBorder="1" applyAlignment="1">
      <alignment horizontal="center" vertical="center"/>
    </xf>
    <xf numFmtId="0" fontId="16" fillId="9" borderId="10" xfId="0" applyFont="1" applyFill="1" applyBorder="1" applyAlignment="1">
      <alignment horizontal="center" vertical="center"/>
    </xf>
    <xf numFmtId="0" fontId="16" fillId="2" borderId="46" xfId="3" applyFont="1" applyFill="1" applyBorder="1" applyAlignment="1">
      <alignment vertical="center"/>
    </xf>
    <xf numFmtId="0" fontId="16" fillId="0" borderId="31" xfId="0" applyFont="1" applyBorder="1">
      <alignment vertical="center"/>
    </xf>
    <xf numFmtId="0" fontId="16" fillId="0" borderId="49" xfId="0" applyFont="1" applyBorder="1">
      <alignment vertical="center"/>
    </xf>
    <xf numFmtId="183" fontId="16" fillId="11" borderId="38" xfId="3" applyNumberFormat="1" applyFont="1" applyFill="1" applyBorder="1" applyAlignment="1">
      <alignment horizontal="center" vertical="center" wrapText="1"/>
    </xf>
    <xf numFmtId="183" fontId="16" fillId="11" borderId="57" xfId="3" applyNumberFormat="1" applyFont="1" applyFill="1" applyBorder="1" applyAlignment="1">
      <alignment horizontal="center" vertical="center" wrapText="1"/>
    </xf>
    <xf numFmtId="183" fontId="16" fillId="11" borderId="39" xfId="3" applyNumberFormat="1" applyFont="1" applyFill="1" applyBorder="1" applyAlignment="1">
      <alignment horizontal="center" vertical="center" wrapText="1"/>
    </xf>
    <xf numFmtId="0" fontId="16" fillId="9" borderId="36" xfId="0" applyFont="1" applyFill="1" applyBorder="1" applyAlignment="1">
      <alignment horizontal="center" vertical="center"/>
    </xf>
    <xf numFmtId="183" fontId="16" fillId="11" borderId="81" xfId="3" applyNumberFormat="1" applyFont="1" applyFill="1" applyBorder="1" applyAlignment="1">
      <alignment horizontal="center" vertical="center" wrapText="1"/>
    </xf>
    <xf numFmtId="183" fontId="16" fillId="9" borderId="6" xfId="3" applyNumberFormat="1" applyFont="1" applyFill="1" applyBorder="1" applyAlignment="1">
      <alignment horizontal="center" vertical="center" wrapText="1"/>
    </xf>
    <xf numFmtId="183" fontId="16" fillId="9" borderId="43" xfId="3" applyNumberFormat="1" applyFont="1" applyFill="1" applyBorder="1" applyAlignment="1">
      <alignment horizontal="center" vertical="center" wrapText="1"/>
    </xf>
    <xf numFmtId="0" fontId="16" fillId="9" borderId="43" xfId="0" applyFont="1" applyFill="1" applyBorder="1" applyAlignment="1">
      <alignment horizontal="center" vertical="center" wrapText="1"/>
    </xf>
    <xf numFmtId="0" fontId="16" fillId="9" borderId="36" xfId="0" applyFont="1" applyFill="1" applyBorder="1" applyAlignment="1">
      <alignment horizontal="center" vertical="center" wrapText="1"/>
    </xf>
    <xf numFmtId="183" fontId="16" fillId="9" borderId="10" xfId="3" applyNumberFormat="1"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3" fillId="0" borderId="0" xfId="16" applyFont="1" applyAlignment="1">
      <alignment horizontal="left" vertical="center" shrinkToFit="1"/>
    </xf>
    <xf numFmtId="0" fontId="13" fillId="0" borderId="0" xfId="0" applyFont="1" applyAlignment="1">
      <alignment horizontal="left" vertical="center"/>
    </xf>
    <xf numFmtId="0" fontId="25" fillId="0" borderId="127" xfId="0" applyFont="1" applyBorder="1">
      <alignment vertical="center"/>
    </xf>
    <xf numFmtId="0" fontId="13" fillId="0" borderId="128" xfId="0" applyFont="1" applyBorder="1">
      <alignment vertical="center"/>
    </xf>
    <xf numFmtId="0" fontId="13" fillId="0" borderId="129" xfId="0" applyFont="1" applyBorder="1">
      <alignment vertical="center"/>
    </xf>
    <xf numFmtId="0" fontId="13" fillId="0" borderId="130" xfId="0" applyFont="1" applyBorder="1">
      <alignment vertical="center"/>
    </xf>
    <xf numFmtId="0" fontId="13" fillId="0" borderId="131" xfId="0" applyFont="1" applyBorder="1">
      <alignment vertical="center"/>
    </xf>
    <xf numFmtId="0" fontId="13" fillId="0" borderId="132" xfId="0" applyFont="1" applyBorder="1">
      <alignment vertical="center"/>
    </xf>
    <xf numFmtId="0" fontId="25" fillId="0" borderId="0" xfId="0" applyFont="1" applyAlignment="1">
      <alignment vertical="center" wrapText="1"/>
    </xf>
    <xf numFmtId="0" fontId="13" fillId="0" borderId="0" xfId="0" applyFont="1" applyAlignment="1">
      <alignment vertical="center" wrapText="1"/>
    </xf>
    <xf numFmtId="0" fontId="16" fillId="13" borderId="60" xfId="0" applyFont="1" applyFill="1" applyBorder="1" applyAlignment="1">
      <alignment horizontal="center" vertical="center"/>
    </xf>
    <xf numFmtId="0" fontId="16" fillId="13" borderId="22" xfId="0" applyFont="1" applyFill="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vertical="center" wrapText="1"/>
    </xf>
  </cellXfs>
  <cellStyles count="28">
    <cellStyle name="ANCLAS,REZONES Y SUS PARTES,DE FUNDICION,DE HIERRO O DE ACERO" xfId="26" xr:uid="{B4306011-2779-473F-B29C-1BFA1F4D089A}"/>
    <cellStyle name="Normal 2" xfId="24" xr:uid="{3B9417A5-2D68-41FF-8C73-32E13A338A7A}"/>
    <cellStyle name="Normal 4" xfId="23" xr:uid="{0B08C936-9690-4029-855F-FEC91E527674}"/>
    <cellStyle name="Normal 4 7 2 2 2 2" xfId="25" xr:uid="{2BA509B0-CA4E-40AB-B8F5-C5510775B3A0}"/>
    <cellStyle name="Normal_ANTPHLLKAUSA" xfId="1" xr:uid="{00000000-0005-0000-0000-000000000000}"/>
    <cellStyle name="パーセント" xfId="18" builtinId="5"/>
    <cellStyle name="ハイパーリンク" xfId="19" builtinId="8" customBuiltin="1"/>
    <cellStyle name="ハイパーリンク 2" xfId="27" xr:uid="{EA5C5A40-138F-4255-8F5D-AE9EAFA3AAF5}"/>
    <cellStyle name="桁区切り" xfId="2" builtinId="6" customBuiltin="1"/>
    <cellStyle name="標準" xfId="0" builtinId="0"/>
    <cellStyle name="標準 2" xfId="21" xr:uid="{614B25FF-F533-4599-AA34-59FFF355BB4F}"/>
    <cellStyle name="標準 3" xfId="20" xr:uid="{D61FD3D9-3C74-40CA-BA8D-DBF9CF29E2D7}"/>
    <cellStyle name="標準 4" xfId="22" xr:uid="{68185C60-5854-4A57-986D-FCEE77581A74}"/>
    <cellStyle name="標準_新規　表" xfId="3" xr:uid="{00000000-0005-0000-0000-000003000000}"/>
    <cellStyle name="標準_対キリバス" xfId="4" xr:uid="{00000000-0005-0000-0000-000004000000}"/>
    <cellStyle name="標準_対クック" xfId="5" xr:uid="{00000000-0005-0000-0000-000005000000}"/>
    <cellStyle name="標準_対サモア" xfId="6" xr:uid="{00000000-0005-0000-0000-000006000000}"/>
    <cellStyle name="標準_対ソロモン" xfId="7" xr:uid="{00000000-0005-0000-0000-000007000000}"/>
    <cellStyle name="標準_対ツバル" xfId="8" xr:uid="{00000000-0005-0000-0000-000008000000}"/>
    <cellStyle name="標準_対トンガ" xfId="9" xr:uid="{00000000-0005-0000-0000-000009000000}"/>
    <cellStyle name="標準_対ナウル" xfId="10" xr:uid="{00000000-0005-0000-0000-00000A000000}"/>
    <cellStyle name="標準_対ニウエ" xfId="11" xr:uid="{00000000-0005-0000-0000-00000B000000}"/>
    <cellStyle name="標準_対バヌアツ" xfId="12" xr:uid="{00000000-0005-0000-0000-00000C000000}"/>
    <cellStyle name="標準_対パプア" xfId="13" xr:uid="{00000000-0005-0000-0000-00000D000000}"/>
    <cellStyle name="標準_対パラオ" xfId="14" xr:uid="{00000000-0005-0000-0000-00000E000000}"/>
    <cellStyle name="標準_対フィジー" xfId="15" xr:uid="{00000000-0005-0000-0000-00000F000000}"/>
    <cellStyle name="標準_対マーシャル" xfId="16" xr:uid="{00000000-0005-0000-0000-000010000000}"/>
    <cellStyle name="標準_対ミクロネシア" xfId="17" xr:uid="{00000000-0005-0000-0000-000011000000}"/>
  </cellStyles>
  <dxfs count="0"/>
  <tableStyles count="0" defaultTableStyle="TableStyleMedium9" defaultPivotStyle="PivotStyleLight16"/>
  <colors>
    <mruColors>
      <color rgb="FFFFFF9A"/>
      <color rgb="FFCCFFCC"/>
      <color rgb="FFFBA9B2"/>
      <color rgb="FFFF808B"/>
      <color rgb="FFFF99CC"/>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97400810221346"/>
          <c:y val="2.925565134397726E-2"/>
          <c:w val="0.64232136357895675"/>
          <c:h val="0.9047320863548185"/>
        </c:manualLayout>
      </c:layout>
      <c:lineChart>
        <c:grouping val="standard"/>
        <c:varyColors val="0"/>
        <c:ser>
          <c:idx val="0"/>
          <c:order val="0"/>
          <c:tx>
            <c:strRef>
              <c:f>'4. 観光1'!$B$20</c:f>
              <c:strCache>
                <c:ptCount val="1"/>
                <c:pt idx="0">
                  <c:v>FICs 総計</c:v>
                </c:pt>
              </c:strCache>
            </c:strRef>
          </c:tx>
          <c:marker>
            <c:symbol val="none"/>
          </c:marker>
          <c:cat>
            <c:numRef>
              <c:f>'4. 観光1'!$C$5:$L$5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 観光1'!$C$20:$L$20</c:f>
              <c:numCache>
                <c:formatCode>#,##0_ ;[Red]\-#,##0\ </c:formatCode>
                <c:ptCount val="10"/>
                <c:pt idx="0">
                  <c:v>54136</c:v>
                </c:pt>
                <c:pt idx="1">
                  <c:v>54207</c:v>
                </c:pt>
                <c:pt idx="2">
                  <c:v>47442</c:v>
                </c:pt>
                <c:pt idx="3">
                  <c:v>45669</c:v>
                </c:pt>
                <c:pt idx="4">
                  <c:v>40145</c:v>
                </c:pt>
                <c:pt idx="5">
                  <c:v>42247</c:v>
                </c:pt>
                <c:pt idx="6">
                  <c:v>42804</c:v>
                </c:pt>
                <c:pt idx="7">
                  <c:v>9264</c:v>
                </c:pt>
                <c:pt idx="8">
                  <c:v>749</c:v>
                </c:pt>
                <c:pt idx="9">
                  <c:v>5039</c:v>
                </c:pt>
              </c:numCache>
            </c:numRef>
          </c:val>
          <c:smooth val="0"/>
          <c:extLst>
            <c:ext xmlns:c16="http://schemas.microsoft.com/office/drawing/2014/chart" uri="{C3380CC4-5D6E-409C-BE32-E72D297353CC}">
              <c16:uniqueId val="{00000000-A504-4470-BBC6-60AFCC2F5E32}"/>
            </c:ext>
          </c:extLst>
        </c:ser>
        <c:ser>
          <c:idx val="1"/>
          <c:order val="1"/>
          <c:tx>
            <c:strRef>
              <c:f>'4. 観光1'!$B$21</c:f>
              <c:strCache>
                <c:ptCount val="1"/>
                <c:pt idx="0">
                  <c:v>仏領ポリネシア</c:v>
                </c:pt>
              </c:strCache>
            </c:strRef>
          </c:tx>
          <c:marker>
            <c:symbol val="none"/>
          </c:marker>
          <c:cat>
            <c:numRef>
              <c:f>'4. 観光1'!$C$5:$L$5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 観光1'!$C$21:$L$21</c:f>
              <c:numCache>
                <c:formatCode>#,##0_ ;[Red]\-#,##0\ </c:formatCode>
                <c:ptCount val="10"/>
                <c:pt idx="0">
                  <c:v>13175</c:v>
                </c:pt>
                <c:pt idx="1">
                  <c:v>12527</c:v>
                </c:pt>
                <c:pt idx="2">
                  <c:v>11447</c:v>
                </c:pt>
                <c:pt idx="3">
                  <c:v>12174</c:v>
                </c:pt>
                <c:pt idx="4">
                  <c:v>12808</c:v>
                </c:pt>
                <c:pt idx="5">
                  <c:v>9912</c:v>
                </c:pt>
                <c:pt idx="6">
                  <c:v>8176</c:v>
                </c:pt>
                <c:pt idx="7">
                  <c:v>1071</c:v>
                </c:pt>
                <c:pt idx="8">
                  <c:v>23</c:v>
                </c:pt>
                <c:pt idx="9">
                  <c:v>278</c:v>
                </c:pt>
              </c:numCache>
            </c:numRef>
          </c:val>
          <c:smooth val="0"/>
          <c:extLst>
            <c:ext xmlns:c16="http://schemas.microsoft.com/office/drawing/2014/chart" uri="{C3380CC4-5D6E-409C-BE32-E72D297353CC}">
              <c16:uniqueId val="{00000001-A504-4470-BBC6-60AFCC2F5E32}"/>
            </c:ext>
          </c:extLst>
        </c:ser>
        <c:ser>
          <c:idx val="2"/>
          <c:order val="2"/>
          <c:tx>
            <c:strRef>
              <c:f>'4. 観光1'!$B$22</c:f>
              <c:strCache>
                <c:ptCount val="1"/>
                <c:pt idx="0">
                  <c:v>ニューカレドニア</c:v>
                </c:pt>
              </c:strCache>
            </c:strRef>
          </c:tx>
          <c:marker>
            <c:symbol val="none"/>
          </c:marker>
          <c:cat>
            <c:numRef>
              <c:f>'4. 観光1'!$C$5:$L$5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 観光1'!$C$22:$L$22</c:f>
              <c:numCache>
                <c:formatCode>#,##0_ ;[Red]\-#,##0\ </c:formatCode>
                <c:ptCount val="10"/>
                <c:pt idx="0">
                  <c:v>15674</c:v>
                </c:pt>
                <c:pt idx="1">
                  <c:v>19087</c:v>
                </c:pt>
                <c:pt idx="2">
                  <c:v>20056</c:v>
                </c:pt>
                <c:pt idx="3">
                  <c:v>21151</c:v>
                </c:pt>
                <c:pt idx="4">
                  <c:v>21839</c:v>
                </c:pt>
                <c:pt idx="5">
                  <c:v>21472</c:v>
                </c:pt>
                <c:pt idx="6">
                  <c:v>21670</c:v>
                </c:pt>
                <c:pt idx="7">
                  <c:v>5068</c:v>
                </c:pt>
                <c:pt idx="8">
                  <c:v>14</c:v>
                </c:pt>
                <c:pt idx="9">
                  <c:v>1688</c:v>
                </c:pt>
              </c:numCache>
            </c:numRef>
          </c:val>
          <c:smooth val="0"/>
          <c:extLst>
            <c:ext xmlns:c16="http://schemas.microsoft.com/office/drawing/2014/chart" uri="{C3380CC4-5D6E-409C-BE32-E72D297353CC}">
              <c16:uniqueId val="{00000002-A504-4470-BBC6-60AFCC2F5E32}"/>
            </c:ext>
          </c:extLst>
        </c:ser>
        <c:ser>
          <c:idx val="3"/>
          <c:order val="3"/>
          <c:tx>
            <c:strRef>
              <c:f>'4. 観光1'!$B$13</c:f>
              <c:strCache>
                <c:ptCount val="1"/>
                <c:pt idx="0">
                  <c:v>パラオ</c:v>
                </c:pt>
              </c:strCache>
            </c:strRef>
          </c:tx>
          <c:marker>
            <c:symbol val="none"/>
          </c:marker>
          <c:cat>
            <c:numRef>
              <c:f>'4. 観光1'!$C$5:$L$5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 観光1'!$C$13:$L$13</c:f>
              <c:numCache>
                <c:formatCode>#,##0_ ;[Red]\-#,##0\ </c:formatCode>
                <c:ptCount val="10"/>
                <c:pt idx="0">
                  <c:v>35879</c:v>
                </c:pt>
                <c:pt idx="1">
                  <c:v>37373</c:v>
                </c:pt>
                <c:pt idx="2">
                  <c:v>31191</c:v>
                </c:pt>
                <c:pt idx="3">
                  <c:v>29195</c:v>
                </c:pt>
                <c:pt idx="4">
                  <c:v>25979</c:v>
                </c:pt>
                <c:pt idx="5">
                  <c:v>22363</c:v>
                </c:pt>
                <c:pt idx="6">
                  <c:v>19690</c:v>
                </c:pt>
                <c:pt idx="7">
                  <c:v>5751</c:v>
                </c:pt>
                <c:pt idx="8">
                  <c:v>159</c:v>
                </c:pt>
                <c:pt idx="9">
                  <c:v>1313</c:v>
                </c:pt>
              </c:numCache>
            </c:numRef>
          </c:val>
          <c:smooth val="0"/>
          <c:extLst>
            <c:ext xmlns:c16="http://schemas.microsoft.com/office/drawing/2014/chart" uri="{C3380CC4-5D6E-409C-BE32-E72D297353CC}">
              <c16:uniqueId val="{00000003-A504-4470-BBC6-60AFCC2F5E32}"/>
            </c:ext>
          </c:extLst>
        </c:ser>
        <c:ser>
          <c:idx val="4"/>
          <c:order val="4"/>
          <c:tx>
            <c:strRef>
              <c:f>'4. 観光1'!$B$8</c:f>
              <c:strCache>
                <c:ptCount val="1"/>
                <c:pt idx="0">
                  <c:v>フィジー</c:v>
                </c:pt>
              </c:strCache>
            </c:strRef>
          </c:tx>
          <c:marker>
            <c:symbol val="none"/>
          </c:marker>
          <c:cat>
            <c:numRef>
              <c:f>'4. 観光1'!$C$5:$L$5</c:f>
              <c:numCache>
                <c:formatCode>General</c:formatCode>
                <c:ptCount val="10"/>
                <c:pt idx="0">
                  <c:v>2013</c:v>
                </c:pt>
                <c:pt idx="1">
                  <c:v>2014</c:v>
                </c:pt>
                <c:pt idx="2">
                  <c:v>2015</c:v>
                </c:pt>
                <c:pt idx="3">
                  <c:v>2016</c:v>
                </c:pt>
                <c:pt idx="4">
                  <c:v>2017</c:v>
                </c:pt>
                <c:pt idx="5">
                  <c:v>2018</c:v>
                </c:pt>
                <c:pt idx="6">
                  <c:v>2019</c:v>
                </c:pt>
                <c:pt idx="7">
                  <c:v>2020</c:v>
                </c:pt>
                <c:pt idx="8">
                  <c:v>2021</c:v>
                </c:pt>
                <c:pt idx="9">
                  <c:v>2022</c:v>
                </c:pt>
              </c:numCache>
            </c:numRef>
          </c:cat>
          <c:val>
            <c:numRef>
              <c:f>'4. 観光1'!$C$8:$L$8</c:f>
              <c:numCache>
                <c:formatCode>#,##0_ ;[Red]\-#,##0\ </c:formatCode>
                <c:ptCount val="10"/>
                <c:pt idx="0">
                  <c:v>7314</c:v>
                </c:pt>
                <c:pt idx="1">
                  <c:v>5888</c:v>
                </c:pt>
                <c:pt idx="2">
                  <c:v>6092</c:v>
                </c:pt>
                <c:pt idx="3">
                  <c:v>6274</c:v>
                </c:pt>
                <c:pt idx="4">
                  <c:v>6350</c:v>
                </c:pt>
                <c:pt idx="5">
                  <c:v>11903</c:v>
                </c:pt>
                <c:pt idx="6">
                  <c:v>14868</c:v>
                </c:pt>
                <c:pt idx="7">
                  <c:v>2252</c:v>
                </c:pt>
                <c:pt idx="8">
                  <c:v>233</c:v>
                </c:pt>
                <c:pt idx="9">
                  <c:v>854</c:v>
                </c:pt>
              </c:numCache>
            </c:numRef>
          </c:val>
          <c:smooth val="0"/>
          <c:extLst>
            <c:ext xmlns:c16="http://schemas.microsoft.com/office/drawing/2014/chart" uri="{C3380CC4-5D6E-409C-BE32-E72D297353CC}">
              <c16:uniqueId val="{00000004-A504-4470-BBC6-60AFCC2F5E32}"/>
            </c:ext>
          </c:extLst>
        </c:ser>
        <c:dLbls>
          <c:showLegendKey val="0"/>
          <c:showVal val="0"/>
          <c:showCatName val="0"/>
          <c:showSerName val="0"/>
          <c:showPercent val="0"/>
          <c:showBubbleSize val="0"/>
        </c:dLbls>
        <c:smooth val="0"/>
        <c:axId val="200166336"/>
        <c:axId val="1"/>
      </c:lineChart>
      <c:catAx>
        <c:axId val="20016633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scaling>
        <c:delete val="0"/>
        <c:axPos val="l"/>
        <c:majorGridlines/>
        <c:numFmt formatCode="#,##0_ ;[Red]\-#,##0\ "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0166336"/>
        <c:crosses val="autoZero"/>
        <c:crossBetween val="between"/>
      </c:valAx>
    </c:plotArea>
    <c:legend>
      <c:legendPos val="r"/>
      <c:layout>
        <c:manualLayout>
          <c:xMode val="edge"/>
          <c:yMode val="edge"/>
          <c:x val="0.74632962541502157"/>
          <c:y val="4.2293301444152068E-2"/>
          <c:w val="0.2192189328776796"/>
          <c:h val="0.42429731448810626"/>
        </c:manualLayout>
      </c:layout>
      <c:overlay val="0"/>
      <c:txPr>
        <a:bodyPr/>
        <a:lstStyle/>
        <a:p>
          <a:pPr>
            <a:defRPr sz="84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7660126161301E-2"/>
          <c:y val="2.9666006816505209E-2"/>
          <c:w val="0.81745672285814919"/>
          <c:h val="0.75311573212235861"/>
        </c:manualLayout>
      </c:layout>
      <c:barChart>
        <c:barDir val="col"/>
        <c:grouping val="clustered"/>
        <c:varyColors val="0"/>
        <c:ser>
          <c:idx val="0"/>
          <c:order val="0"/>
          <c:invertIfNegative val="0"/>
          <c:dLbls>
            <c:dLbl>
              <c:idx val="1"/>
              <c:tx>
                <c:rich>
                  <a:bodyPr/>
                  <a:lstStyle/>
                  <a:p>
                    <a:pPr>
                      <a:defRPr sz="1000" b="0" i="0" u="none" strike="noStrike" baseline="0">
                        <a:solidFill>
                          <a:srgbClr val="000000"/>
                        </a:solidFill>
                        <a:latin typeface="ＭＳ Ｐゴシック"/>
                        <a:ea typeface="ＭＳ Ｐゴシック"/>
                        <a:cs typeface="ＭＳ Ｐゴシック"/>
                      </a:defRPr>
                    </a:pPr>
                    <a:r>
                      <a:rPr lang="en-US" altLang="ja-JP"/>
                      <a:t>N/A</a:t>
                    </a:r>
                  </a:p>
                </c:rich>
              </c:tx>
              <c:numFmt formatCode="General" sourceLinked="0"/>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AC4-44D5-B155-73A1A03D6D62}"/>
                </c:ext>
              </c:extLst>
            </c:dLbl>
            <c:dLbl>
              <c:idx val="3"/>
              <c:tx>
                <c:rich>
                  <a:bodyPr/>
                  <a:lstStyle/>
                  <a:p>
                    <a:pPr>
                      <a:defRPr sz="1000" b="0" i="0" u="none" strike="noStrike" baseline="0">
                        <a:solidFill>
                          <a:srgbClr val="000000"/>
                        </a:solidFill>
                        <a:latin typeface="ＭＳ Ｐゴシック"/>
                        <a:ea typeface="ＭＳ Ｐゴシック"/>
                        <a:cs typeface="ＭＳ Ｐゴシック"/>
                      </a:defRPr>
                    </a:pPr>
                    <a:r>
                      <a:rPr lang="en-US" altLang="ja-JP"/>
                      <a:t>22</a:t>
                    </a:r>
                  </a:p>
                </c:rich>
              </c:tx>
              <c:numFmt formatCode="General" sourceLinked="0"/>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AC4-44D5-B155-73A1A03D6D62}"/>
                </c:ext>
              </c:extLst>
            </c:dLbl>
            <c:dLbl>
              <c:idx val="4"/>
              <c:layout>
                <c:manualLayout>
                  <c:x val="-4.2324741036646916E-17"/>
                  <c:y val="1.0986689020685902E-2"/>
                </c:manualLayout>
              </c:layout>
              <c:tx>
                <c:rich>
                  <a:bodyPr/>
                  <a:lstStyle/>
                  <a:p>
                    <a:pPr>
                      <a:defRPr sz="1000" b="0" i="0" u="none" strike="noStrike" baseline="0">
                        <a:solidFill>
                          <a:srgbClr val="000000"/>
                        </a:solidFill>
                        <a:latin typeface="ＭＳ Ｐゴシック"/>
                        <a:ea typeface="ＭＳ Ｐゴシック"/>
                        <a:cs typeface="ＭＳ Ｐゴシック"/>
                      </a:defRPr>
                    </a:pPr>
                    <a:r>
                      <a:rPr lang="en-US" altLang="ja-JP"/>
                      <a:t>N/A</a:t>
                    </a:r>
                  </a:p>
                </c:rich>
              </c:tx>
              <c:numFmt formatCode="General" sourceLinked="0"/>
              <c:spPr>
                <a:noFill/>
                <a:ln w="25400">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AC4-44D5-B155-73A1A03D6D62}"/>
                </c:ext>
              </c:extLst>
            </c:dLbl>
            <c:dLbl>
              <c:idx val="5"/>
              <c:layout>
                <c:manualLayout>
                  <c:x val="0"/>
                  <c:y val="1.0986689020685902E-2"/>
                </c:manualLayout>
              </c:layout>
              <c:tx>
                <c:rich>
                  <a:bodyPr/>
                  <a:lstStyle/>
                  <a:p>
                    <a:pPr>
                      <a:defRPr sz="1000" b="0" i="0" u="none" strike="noStrike" baseline="0">
                        <a:solidFill>
                          <a:srgbClr val="000000"/>
                        </a:solidFill>
                        <a:latin typeface="ＭＳ Ｐゴシック"/>
                        <a:ea typeface="ＭＳ Ｐゴシック"/>
                        <a:cs typeface="ＭＳ Ｐゴシック"/>
                      </a:defRPr>
                    </a:pPr>
                    <a:r>
                      <a:rPr lang="en-US" altLang="ja-JP"/>
                      <a:t>N/A</a:t>
                    </a:r>
                  </a:p>
                </c:rich>
              </c:tx>
              <c:numFmt formatCode="General" sourceLinked="0"/>
              <c:spPr>
                <a:ln>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AC4-44D5-B155-73A1A03D6D62}"/>
                </c:ext>
              </c:extLst>
            </c:dLbl>
            <c:dLbl>
              <c:idx val="6"/>
              <c:delete val="1"/>
              <c:extLst>
                <c:ext xmlns:c15="http://schemas.microsoft.com/office/drawing/2012/chart" uri="{CE6537A1-D6FC-4f65-9D91-7224C49458BB}"/>
                <c:ext xmlns:c16="http://schemas.microsoft.com/office/drawing/2014/chart" uri="{C3380CC4-5D6E-409C-BE32-E72D297353CC}">
                  <c16:uniqueId val="{00000004-5AC4-44D5-B155-73A1A03D6D62}"/>
                </c:ext>
              </c:extLst>
            </c:dLbl>
            <c:dLbl>
              <c:idx val="12"/>
              <c:layout>
                <c:manualLayout>
                  <c:x val="-1.6929896414658767E-16"/>
                  <c:y val="1.0986689020685902E-2"/>
                </c:manualLayout>
              </c:layout>
              <c:tx>
                <c:rich>
                  <a:bodyPr/>
                  <a:lstStyle/>
                  <a:p>
                    <a:pPr>
                      <a:defRPr sz="1000" b="0" i="0" u="none" strike="noStrike" baseline="0">
                        <a:solidFill>
                          <a:srgbClr val="000000"/>
                        </a:solidFill>
                        <a:latin typeface="ＭＳ Ｐゴシック"/>
                        <a:ea typeface="ＭＳ Ｐゴシック"/>
                        <a:cs typeface="ＭＳ Ｐゴシック"/>
                      </a:defRPr>
                    </a:pPr>
                    <a:r>
                      <a:rPr lang="en-US" altLang="ja-JP"/>
                      <a:t>26</a:t>
                    </a:r>
                  </a:p>
                </c:rich>
              </c:tx>
              <c:numFmt formatCode="General" sourceLinked="0"/>
              <c:spPr>
                <a:ln>
                  <a:noFill/>
                </a:ln>
              </c:spPr>
              <c:dLblPos val="outEnd"/>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AC4-44D5-B155-73A1A03D6D62}"/>
                </c:ext>
              </c:extLst>
            </c:dLbl>
            <c:numFmt formatCode="General" sourceLinked="0"/>
            <c:spPr>
              <a:no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観光1'!$B$6:$B$19</c:f>
              <c:strCache>
                <c:ptCount val="14"/>
                <c:pt idx="0">
                  <c:v>クック諸島</c:v>
                </c:pt>
                <c:pt idx="1">
                  <c:v>ミクロネシア連邦</c:v>
                </c:pt>
                <c:pt idx="2">
                  <c:v>フィジー</c:v>
                </c:pt>
                <c:pt idx="3">
                  <c:v>キリバス</c:v>
                </c:pt>
                <c:pt idx="4">
                  <c:v>マーシャル諸島</c:v>
                </c:pt>
                <c:pt idx="5">
                  <c:v>ナウル</c:v>
                </c:pt>
                <c:pt idx="6">
                  <c:v>ニウエ</c:v>
                </c:pt>
                <c:pt idx="7">
                  <c:v>パラオ</c:v>
                </c:pt>
                <c:pt idx="8">
                  <c:v>パプアニューギニア</c:v>
                </c:pt>
                <c:pt idx="9">
                  <c:v>サモア</c:v>
                </c:pt>
                <c:pt idx="10">
                  <c:v>ソロモン諸島</c:v>
                </c:pt>
                <c:pt idx="11">
                  <c:v>トンガ</c:v>
                </c:pt>
                <c:pt idx="12">
                  <c:v>ツバル</c:v>
                </c:pt>
                <c:pt idx="13">
                  <c:v>バヌアツ</c:v>
                </c:pt>
              </c:strCache>
            </c:strRef>
          </c:cat>
          <c:val>
            <c:numRef>
              <c:f>'4. 観光1'!$L$6:$L$19</c:f>
              <c:numCache>
                <c:formatCode>#,##0_ ;[Red]\-#,##0\ </c:formatCode>
                <c:ptCount val="14"/>
                <c:pt idx="0">
                  <c:v>0</c:v>
                </c:pt>
                <c:pt idx="1">
                  <c:v>0</c:v>
                </c:pt>
                <c:pt idx="2">
                  <c:v>854</c:v>
                </c:pt>
                <c:pt idx="3">
                  <c:v>49</c:v>
                </c:pt>
                <c:pt idx="4">
                  <c:v>0</c:v>
                </c:pt>
                <c:pt idx="5">
                  <c:v>0</c:v>
                </c:pt>
                <c:pt idx="6">
                  <c:v>0</c:v>
                </c:pt>
                <c:pt idx="7">
                  <c:v>1313</c:v>
                </c:pt>
                <c:pt idx="8">
                  <c:v>2367</c:v>
                </c:pt>
                <c:pt idx="9">
                  <c:v>111</c:v>
                </c:pt>
                <c:pt idx="10">
                  <c:v>0</c:v>
                </c:pt>
                <c:pt idx="11">
                  <c:v>214</c:v>
                </c:pt>
                <c:pt idx="12">
                  <c:v>13</c:v>
                </c:pt>
                <c:pt idx="13">
                  <c:v>118</c:v>
                </c:pt>
              </c:numCache>
            </c:numRef>
          </c:val>
          <c:extLst>
            <c:ext xmlns:c16="http://schemas.microsoft.com/office/drawing/2014/chart" uri="{C3380CC4-5D6E-409C-BE32-E72D297353CC}">
              <c16:uniqueId val="{00000006-5AC4-44D5-B155-73A1A03D6D62}"/>
            </c:ext>
          </c:extLst>
        </c:ser>
        <c:dLbls>
          <c:showLegendKey val="0"/>
          <c:showVal val="0"/>
          <c:showCatName val="0"/>
          <c:showSerName val="0"/>
          <c:showPercent val="0"/>
          <c:showBubbleSize val="0"/>
        </c:dLbls>
        <c:gapWidth val="150"/>
        <c:axId val="200189536"/>
        <c:axId val="1"/>
      </c:barChart>
      <c:catAx>
        <c:axId val="200189536"/>
        <c:scaling>
          <c:orientation val="minMax"/>
        </c:scaling>
        <c:delete val="0"/>
        <c:axPos val="b"/>
        <c:numFmt formatCode="General" sourceLinked="1"/>
        <c:majorTickMark val="out"/>
        <c:minorTickMark val="none"/>
        <c:tickLblPos val="nextTo"/>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noMultiLvlLbl val="0"/>
      </c:catAx>
      <c:valAx>
        <c:axId val="1"/>
        <c:scaling>
          <c:orientation val="minMax"/>
        </c:scaling>
        <c:delete val="0"/>
        <c:axPos val="l"/>
        <c:majorGridlines/>
        <c:numFmt formatCode="#,##0_ ;[Red]\-#,##0\ "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0189536"/>
        <c:crosses val="autoZero"/>
        <c:crossBetween val="between"/>
      </c:valAx>
    </c:plotArea>
    <c:plotVisOnly val="1"/>
    <c:dispBlanksAs val="gap"/>
    <c:showDLblsOverMax val="0"/>
  </c:chart>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c:pageMargins b="0.75000000000000022" l="0.70000000000000018" r="0.70000000000000018" t="0.75000000000000022" header="0.3000000000000001" footer="0.30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251178</xdr:colOff>
      <xdr:row>26</xdr:row>
      <xdr:rowOff>149578</xdr:rowOff>
    </xdr:from>
    <xdr:to>
      <xdr:col>0</xdr:col>
      <xdr:colOff>295628</xdr:colOff>
      <xdr:row>31</xdr:row>
      <xdr:rowOff>200378</xdr:rowOff>
    </xdr:to>
    <xdr:sp macro="" textlink="">
      <xdr:nvSpPr>
        <xdr:cNvPr id="1852" name="AutoShape 1">
          <a:extLst>
            <a:ext uri="{FF2B5EF4-FFF2-40B4-BE49-F238E27FC236}">
              <a16:creationId xmlns:a16="http://schemas.microsoft.com/office/drawing/2014/main" id="{D3F39459-4EC8-1CF8-A4DA-854B86898F4C}"/>
            </a:ext>
          </a:extLst>
        </xdr:cNvPr>
        <xdr:cNvSpPr>
          <a:spLocks/>
        </xdr:cNvSpPr>
      </xdr:nvSpPr>
      <xdr:spPr bwMode="auto">
        <a:xfrm>
          <a:off x="251178" y="8166453"/>
          <a:ext cx="44450" cy="2162175"/>
        </a:xfrm>
        <a:prstGeom prst="leftBracket">
          <a:avLst>
            <a:gd name="adj" fmla="val 138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222249</xdr:colOff>
      <xdr:row>19</xdr:row>
      <xdr:rowOff>95249</xdr:rowOff>
    </xdr:from>
    <xdr:to>
      <xdr:col>6</xdr:col>
      <xdr:colOff>793749</xdr:colOff>
      <xdr:row>41</xdr:row>
      <xdr:rowOff>230166</xdr:rowOff>
    </xdr:to>
    <xdr:pic>
      <xdr:nvPicPr>
        <xdr:cNvPr id="2" name="図 1">
          <a:extLst>
            <a:ext uri="{FF2B5EF4-FFF2-40B4-BE49-F238E27FC236}">
              <a16:creationId xmlns:a16="http://schemas.microsoft.com/office/drawing/2014/main" id="{C7042691-95FB-A04E-E57C-1942A87C6ECC}"/>
            </a:ext>
          </a:extLst>
        </xdr:cNvPr>
        <xdr:cNvPicPr>
          <a:picLocks noChangeAspect="1"/>
        </xdr:cNvPicPr>
      </xdr:nvPicPr>
      <xdr:blipFill>
        <a:blip xmlns:r="http://schemas.openxmlformats.org/officeDocument/2006/relationships" r:embed="rId1"/>
        <a:stretch>
          <a:fillRect/>
        </a:stretch>
      </xdr:blipFill>
      <xdr:spPr>
        <a:xfrm>
          <a:off x="222249" y="5556249"/>
          <a:ext cx="9572625" cy="5373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79374</xdr:colOff>
      <xdr:row>19</xdr:row>
      <xdr:rowOff>31750</xdr:rowOff>
    </xdr:from>
    <xdr:to>
      <xdr:col>11</xdr:col>
      <xdr:colOff>1208619</xdr:colOff>
      <xdr:row>40</xdr:row>
      <xdr:rowOff>47625</xdr:rowOff>
    </xdr:to>
    <xdr:pic>
      <xdr:nvPicPr>
        <xdr:cNvPr id="2" name="図 1">
          <a:extLst>
            <a:ext uri="{FF2B5EF4-FFF2-40B4-BE49-F238E27FC236}">
              <a16:creationId xmlns:a16="http://schemas.microsoft.com/office/drawing/2014/main" id="{461864FF-7E85-A18B-068B-011979EFE55A}"/>
            </a:ext>
          </a:extLst>
        </xdr:cNvPr>
        <xdr:cNvPicPr>
          <a:picLocks noChangeAspect="1"/>
        </xdr:cNvPicPr>
      </xdr:nvPicPr>
      <xdr:blipFill>
        <a:blip xmlns:r="http://schemas.openxmlformats.org/officeDocument/2006/relationships" r:embed="rId1"/>
        <a:stretch>
          <a:fillRect/>
        </a:stretch>
      </xdr:blipFill>
      <xdr:spPr>
        <a:xfrm>
          <a:off x="4460874" y="5476875"/>
          <a:ext cx="13194245" cy="4349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660400</xdr:colOff>
      <xdr:row>43</xdr:row>
      <xdr:rowOff>22225</xdr:rowOff>
    </xdr:from>
    <xdr:to>
      <xdr:col>0</xdr:col>
      <xdr:colOff>1003300</xdr:colOff>
      <xdr:row>43</xdr:row>
      <xdr:rowOff>149225</xdr:rowOff>
    </xdr:to>
    <xdr:sp macro="" textlink="">
      <xdr:nvSpPr>
        <xdr:cNvPr id="3001444" name="Rectangle 2" descr="10%">
          <a:extLst>
            <a:ext uri="{FF2B5EF4-FFF2-40B4-BE49-F238E27FC236}">
              <a16:creationId xmlns:a16="http://schemas.microsoft.com/office/drawing/2014/main" id="{36A1A9D4-E531-1882-8C64-A3D7929621E4}"/>
            </a:ext>
          </a:extLst>
        </xdr:cNvPr>
        <xdr:cNvSpPr>
          <a:spLocks noChangeArrowheads="1"/>
        </xdr:cNvSpPr>
      </xdr:nvSpPr>
      <xdr:spPr bwMode="auto">
        <a:xfrm>
          <a:off x="660400" y="12976225"/>
          <a:ext cx="342900" cy="1270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254000</xdr:colOff>
      <xdr:row>43</xdr:row>
      <xdr:rowOff>15875</xdr:rowOff>
    </xdr:from>
    <xdr:to>
      <xdr:col>3</xdr:col>
      <xdr:colOff>590550</xdr:colOff>
      <xdr:row>43</xdr:row>
      <xdr:rowOff>142875</xdr:rowOff>
    </xdr:to>
    <xdr:sp macro="" textlink="">
      <xdr:nvSpPr>
        <xdr:cNvPr id="3001445" name="Rectangle 3" descr="10%">
          <a:extLst>
            <a:ext uri="{FF2B5EF4-FFF2-40B4-BE49-F238E27FC236}">
              <a16:creationId xmlns:a16="http://schemas.microsoft.com/office/drawing/2014/main" id="{CA5F3305-ECE8-B344-C152-4A5B93F82371}"/>
            </a:ext>
          </a:extLst>
        </xdr:cNvPr>
        <xdr:cNvSpPr>
          <a:spLocks noChangeArrowheads="1"/>
        </xdr:cNvSpPr>
      </xdr:nvSpPr>
      <xdr:spPr bwMode="auto">
        <a:xfrm>
          <a:off x="4333875" y="12969875"/>
          <a:ext cx="336550" cy="1270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0</xdr:col>
      <xdr:colOff>651164</xdr:colOff>
      <xdr:row>44</xdr:row>
      <xdr:rowOff>31750</xdr:rowOff>
    </xdr:from>
    <xdr:to>
      <xdr:col>0</xdr:col>
      <xdr:colOff>994064</xdr:colOff>
      <xdr:row>45</xdr:row>
      <xdr:rowOff>0</xdr:rowOff>
    </xdr:to>
    <xdr:sp macro="" textlink="">
      <xdr:nvSpPr>
        <xdr:cNvPr id="3001446" name="Rectangle 5">
          <a:extLst>
            <a:ext uri="{FF2B5EF4-FFF2-40B4-BE49-F238E27FC236}">
              <a16:creationId xmlns:a16="http://schemas.microsoft.com/office/drawing/2014/main" id="{AF842988-BE77-F285-4A5D-81337F80D8C4}"/>
            </a:ext>
          </a:extLst>
        </xdr:cNvPr>
        <xdr:cNvSpPr>
          <a:spLocks noChangeArrowheads="1"/>
        </xdr:cNvSpPr>
      </xdr:nvSpPr>
      <xdr:spPr bwMode="auto">
        <a:xfrm>
          <a:off x="651164" y="13089659"/>
          <a:ext cx="342900" cy="129886"/>
        </a:xfrm>
        <a:prstGeom prst="rect">
          <a:avLst/>
        </a:prstGeom>
        <a:solidFill>
          <a:srgbClr val="C0C0C0"/>
        </a:solidFill>
        <a:ln w="9525">
          <a:solidFill>
            <a:srgbClr val="000000"/>
          </a:solidFill>
          <a:miter lim="800000"/>
          <a:headEnd/>
          <a:tailEnd/>
        </a:ln>
      </xdr:spPr>
    </xdr:sp>
    <xdr:clientData/>
  </xdr:twoCellAnchor>
  <xdr:twoCellAnchor>
    <xdr:from>
      <xdr:col>3</xdr:col>
      <xdr:colOff>252268</xdr:colOff>
      <xdr:row>44</xdr:row>
      <xdr:rowOff>26554</xdr:rowOff>
    </xdr:from>
    <xdr:to>
      <xdr:col>3</xdr:col>
      <xdr:colOff>582468</xdr:colOff>
      <xdr:row>44</xdr:row>
      <xdr:rowOff>150090</xdr:rowOff>
    </xdr:to>
    <xdr:sp macro="" textlink="">
      <xdr:nvSpPr>
        <xdr:cNvPr id="3001447" name="Rectangle 6">
          <a:extLst>
            <a:ext uri="{FF2B5EF4-FFF2-40B4-BE49-F238E27FC236}">
              <a16:creationId xmlns:a16="http://schemas.microsoft.com/office/drawing/2014/main" id="{B539D44E-134C-58F1-4A10-EE4FB8A935E0}"/>
            </a:ext>
          </a:extLst>
        </xdr:cNvPr>
        <xdr:cNvSpPr>
          <a:spLocks noChangeArrowheads="1"/>
        </xdr:cNvSpPr>
      </xdr:nvSpPr>
      <xdr:spPr bwMode="auto">
        <a:xfrm>
          <a:off x="4339359" y="13084463"/>
          <a:ext cx="330200" cy="123536"/>
        </a:xfrm>
        <a:prstGeom prst="rect">
          <a:avLst/>
        </a:prstGeom>
        <a:solidFill>
          <a:srgbClr val="C0C0C0"/>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69850</xdr:colOff>
      <xdr:row>3</xdr:row>
      <xdr:rowOff>6350</xdr:rowOff>
    </xdr:from>
    <xdr:to>
      <xdr:col>5</xdr:col>
      <xdr:colOff>1860550</xdr:colOff>
      <xdr:row>31</xdr:row>
      <xdr:rowOff>38100</xdr:rowOff>
    </xdr:to>
    <xdr:graphicFrame macro="">
      <xdr:nvGraphicFramePr>
        <xdr:cNvPr id="1105774" name="グラフ 4">
          <a:extLst>
            <a:ext uri="{FF2B5EF4-FFF2-40B4-BE49-F238E27FC236}">
              <a16:creationId xmlns:a16="http://schemas.microsoft.com/office/drawing/2014/main" id="{0ED7FFAC-6A60-AA59-7CF2-86CCB31C18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466725</xdr:colOff>
      <xdr:row>2</xdr:row>
      <xdr:rowOff>247650</xdr:rowOff>
    </xdr:from>
    <xdr:to>
      <xdr:col>15</xdr:col>
      <xdr:colOff>504825</xdr:colOff>
      <xdr:row>31</xdr:row>
      <xdr:rowOff>254000</xdr:rowOff>
    </xdr:to>
    <xdr:graphicFrame macro="">
      <xdr:nvGraphicFramePr>
        <xdr:cNvPr id="1105775" name="グラフ 5">
          <a:extLst>
            <a:ext uri="{FF2B5EF4-FFF2-40B4-BE49-F238E27FC236}">
              <a16:creationId xmlns:a16="http://schemas.microsoft.com/office/drawing/2014/main" id="{82707D26-D553-28E1-1F42-3596B831A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622961</xdr:colOff>
      <xdr:row>24</xdr:row>
      <xdr:rowOff>72771</xdr:rowOff>
    </xdr:from>
    <xdr:to>
      <xdr:col>10</xdr:col>
      <xdr:colOff>352468</xdr:colOff>
      <xdr:row>25</xdr:row>
      <xdr:rowOff>63435</xdr:rowOff>
    </xdr:to>
    <xdr:sp macro="" textlink="">
      <xdr:nvSpPr>
        <xdr:cNvPr id="2" name="テキスト ボックス 1">
          <a:extLst>
            <a:ext uri="{FF2B5EF4-FFF2-40B4-BE49-F238E27FC236}">
              <a16:creationId xmlns:a16="http://schemas.microsoft.com/office/drawing/2014/main" id="{D6311479-9D31-595E-4FDA-8EE246373169}"/>
            </a:ext>
          </a:extLst>
        </xdr:cNvPr>
        <xdr:cNvSpPr txBox="1"/>
      </xdr:nvSpPr>
      <xdr:spPr>
        <a:xfrm>
          <a:off x="8701728" y="4447837"/>
          <a:ext cx="400872" cy="169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N/A</a:t>
          </a:r>
          <a:endParaRPr kumimoji="1" lang="ja-JP" altLang="en-US" sz="1050"/>
        </a:p>
      </xdr:txBody>
    </xdr:sp>
    <xdr:clientData/>
  </xdr:twoCellAnchor>
  <xdr:twoCellAnchor editAs="oneCell">
    <xdr:from>
      <xdr:col>0</xdr:col>
      <xdr:colOff>0</xdr:colOff>
      <xdr:row>0</xdr:row>
      <xdr:rowOff>0</xdr:rowOff>
    </xdr:from>
    <xdr:to>
      <xdr:col>18</xdr:col>
      <xdr:colOff>41098</xdr:colOff>
      <xdr:row>45</xdr:row>
      <xdr:rowOff>201588</xdr:rowOff>
    </xdr:to>
    <xdr:pic>
      <xdr:nvPicPr>
        <xdr:cNvPr id="3" name="図 2">
          <a:extLst>
            <a:ext uri="{FF2B5EF4-FFF2-40B4-BE49-F238E27FC236}">
              <a16:creationId xmlns:a16="http://schemas.microsoft.com/office/drawing/2014/main" id="{C4FB78FB-C8F0-27AA-2B1A-96D6DED34A69}"/>
            </a:ext>
          </a:extLst>
        </xdr:cNvPr>
        <xdr:cNvPicPr>
          <a:picLocks noChangeAspect="1"/>
        </xdr:cNvPicPr>
      </xdr:nvPicPr>
      <xdr:blipFill>
        <a:blip xmlns:r="http://schemas.openxmlformats.org/officeDocument/2006/relationships" r:embed="rId3"/>
        <a:stretch>
          <a:fillRect/>
        </a:stretch>
      </xdr:blipFill>
      <xdr:spPr>
        <a:xfrm>
          <a:off x="0" y="0"/>
          <a:ext cx="16611574" cy="117525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99"/>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3AE12-F466-5044-A77F-E77995F63C32}">
  <sheetPr>
    <tabColor theme="9" tint="0.59999389629810485"/>
  </sheetPr>
  <dimension ref="B1:C68"/>
  <sheetViews>
    <sheetView zoomScaleNormal="100" workbookViewId="0"/>
  </sheetViews>
  <sheetFormatPr baseColWidth="10" defaultColWidth="10.83203125" defaultRowHeight="19"/>
  <cols>
    <col min="1" max="1" width="2.33203125" style="71" customWidth="1"/>
    <col min="2" max="2" width="89.1640625" style="71" bestFit="1" customWidth="1"/>
    <col min="3" max="16384" width="10.83203125" style="71"/>
  </cols>
  <sheetData>
    <row r="1" spans="2:3" ht="30" customHeight="1">
      <c r="B1" s="70" t="s">
        <v>556</v>
      </c>
    </row>
    <row r="2" spans="2:3" ht="20" customHeight="1"/>
    <row r="3" spans="2:3" ht="25" customHeight="1">
      <c r="B3" s="71" t="s">
        <v>555</v>
      </c>
      <c r="C3" s="71" t="s">
        <v>569</v>
      </c>
    </row>
    <row r="4" spans="2:3" ht="25" customHeight="1">
      <c r="B4" s="72" t="s">
        <v>775</v>
      </c>
      <c r="C4" s="72" t="s">
        <v>853</v>
      </c>
    </row>
    <row r="5" spans="2:3" ht="25" customHeight="1">
      <c r="B5" s="72" t="s">
        <v>776</v>
      </c>
      <c r="C5" s="72" t="s">
        <v>854</v>
      </c>
    </row>
    <row r="6" spans="2:3" ht="25" customHeight="1">
      <c r="B6" s="72" t="s">
        <v>777</v>
      </c>
      <c r="C6" s="72" t="s">
        <v>855</v>
      </c>
    </row>
    <row r="7" spans="2:3" ht="25" customHeight="1">
      <c r="B7" s="72" t="s">
        <v>778</v>
      </c>
      <c r="C7" s="72" t="s">
        <v>856</v>
      </c>
    </row>
    <row r="8" spans="2:3" ht="25" customHeight="1">
      <c r="B8" s="72" t="s">
        <v>779</v>
      </c>
      <c r="C8" s="72" t="s">
        <v>857</v>
      </c>
    </row>
    <row r="9" spans="2:3" ht="25" customHeight="1">
      <c r="B9" s="72" t="s">
        <v>780</v>
      </c>
      <c r="C9" s="72" t="s">
        <v>858</v>
      </c>
    </row>
    <row r="10" spans="2:3" ht="25" customHeight="1">
      <c r="B10" s="72" t="s">
        <v>781</v>
      </c>
      <c r="C10" s="72" t="s">
        <v>859</v>
      </c>
    </row>
    <row r="11" spans="2:3" ht="25" customHeight="1">
      <c r="B11" s="72" t="s">
        <v>782</v>
      </c>
      <c r="C11" s="72" t="s">
        <v>860</v>
      </c>
    </row>
    <row r="12" spans="2:3" ht="25" customHeight="1">
      <c r="B12" s="72" t="s">
        <v>783</v>
      </c>
      <c r="C12" s="72" t="s">
        <v>861</v>
      </c>
    </row>
    <row r="13" spans="2:3" ht="25" customHeight="1">
      <c r="B13" s="72" t="s">
        <v>784</v>
      </c>
      <c r="C13" s="72" t="s">
        <v>862</v>
      </c>
    </row>
    <row r="14" spans="2:3" ht="25" customHeight="1">
      <c r="B14" s="72" t="s">
        <v>785</v>
      </c>
      <c r="C14" s="72" t="s">
        <v>863</v>
      </c>
    </row>
    <row r="15" spans="2:3" ht="25" customHeight="1">
      <c r="B15" s="72" t="s">
        <v>786</v>
      </c>
      <c r="C15" s="72" t="s">
        <v>864</v>
      </c>
    </row>
    <row r="16" spans="2:3" ht="25" customHeight="1">
      <c r="B16" s="72" t="s">
        <v>787</v>
      </c>
      <c r="C16" s="72" t="s">
        <v>865</v>
      </c>
    </row>
    <row r="17" spans="2:3" ht="25" customHeight="1">
      <c r="B17" s="72" t="s">
        <v>788</v>
      </c>
      <c r="C17" s="72" t="s">
        <v>866</v>
      </c>
    </row>
    <row r="18" spans="2:3" ht="25" customHeight="1">
      <c r="B18" s="72" t="s">
        <v>789</v>
      </c>
      <c r="C18" s="72" t="s">
        <v>867</v>
      </c>
    </row>
    <row r="19" spans="2:3" ht="25" customHeight="1">
      <c r="B19" s="72" t="s">
        <v>790</v>
      </c>
      <c r="C19" s="72" t="s">
        <v>868</v>
      </c>
    </row>
    <row r="20" spans="2:3" ht="25" customHeight="1">
      <c r="B20" s="72" t="s">
        <v>791</v>
      </c>
      <c r="C20" s="72" t="s">
        <v>869</v>
      </c>
    </row>
    <row r="21" spans="2:3" ht="25" customHeight="1">
      <c r="B21" s="72" t="s">
        <v>792</v>
      </c>
      <c r="C21" s="72" t="s">
        <v>870</v>
      </c>
    </row>
    <row r="22" spans="2:3" ht="20" customHeight="1"/>
    <row r="23" spans="2:3" ht="25" customHeight="1">
      <c r="B23" s="71" t="s">
        <v>793</v>
      </c>
      <c r="C23" s="71" t="s">
        <v>871</v>
      </c>
    </row>
    <row r="24" spans="2:3" ht="25" customHeight="1">
      <c r="B24" s="73" t="s">
        <v>557</v>
      </c>
      <c r="C24" s="73" t="s">
        <v>570</v>
      </c>
    </row>
    <row r="25" spans="2:3" ht="25" customHeight="1">
      <c r="B25" s="74" t="s">
        <v>567</v>
      </c>
      <c r="C25" s="74" t="s">
        <v>701</v>
      </c>
    </row>
    <row r="26" spans="2:3" ht="25" customHeight="1">
      <c r="B26" s="74" t="s">
        <v>571</v>
      </c>
      <c r="C26" s="74" t="s">
        <v>715</v>
      </c>
    </row>
    <row r="27" spans="2:3" ht="25" customHeight="1">
      <c r="B27" s="73" t="s">
        <v>558</v>
      </c>
      <c r="C27" s="73" t="s">
        <v>572</v>
      </c>
    </row>
    <row r="28" spans="2:3" ht="25" customHeight="1">
      <c r="B28" s="74" t="s">
        <v>567</v>
      </c>
      <c r="C28" s="74" t="s">
        <v>702</v>
      </c>
    </row>
    <row r="29" spans="2:3" ht="25" customHeight="1">
      <c r="B29" s="74" t="s">
        <v>568</v>
      </c>
      <c r="C29" s="74" t="s">
        <v>716</v>
      </c>
    </row>
    <row r="30" spans="2:3" ht="25" customHeight="1">
      <c r="B30" s="73" t="s">
        <v>655</v>
      </c>
      <c r="C30" s="73" t="s">
        <v>573</v>
      </c>
    </row>
    <row r="31" spans="2:3" ht="25" customHeight="1">
      <c r="B31" s="74" t="s">
        <v>567</v>
      </c>
      <c r="C31" s="74" t="s">
        <v>703</v>
      </c>
    </row>
    <row r="32" spans="2:3" ht="25" customHeight="1">
      <c r="B32" s="74" t="s">
        <v>568</v>
      </c>
      <c r="C32" s="74" t="s">
        <v>717</v>
      </c>
    </row>
    <row r="33" spans="2:3" ht="25" customHeight="1">
      <c r="B33" s="73" t="s">
        <v>656</v>
      </c>
      <c r="C33" s="73" t="s">
        <v>574</v>
      </c>
    </row>
    <row r="34" spans="2:3" ht="25" customHeight="1">
      <c r="B34" s="74" t="s">
        <v>567</v>
      </c>
      <c r="C34" s="74" t="s">
        <v>704</v>
      </c>
    </row>
    <row r="35" spans="2:3" ht="25" customHeight="1">
      <c r="B35" s="74" t="s">
        <v>568</v>
      </c>
      <c r="C35" s="74" t="s">
        <v>718</v>
      </c>
    </row>
    <row r="36" spans="2:3" ht="25" customHeight="1">
      <c r="B36" s="73" t="s">
        <v>559</v>
      </c>
      <c r="C36" s="73" t="s">
        <v>575</v>
      </c>
    </row>
    <row r="37" spans="2:3" ht="25" customHeight="1">
      <c r="B37" s="74" t="s">
        <v>567</v>
      </c>
      <c r="C37" s="74" t="s">
        <v>705</v>
      </c>
    </row>
    <row r="38" spans="2:3" ht="25" customHeight="1">
      <c r="B38" s="74" t="s">
        <v>568</v>
      </c>
      <c r="C38" s="74" t="s">
        <v>719</v>
      </c>
    </row>
    <row r="39" spans="2:3" ht="25" customHeight="1">
      <c r="B39" s="73" t="s">
        <v>560</v>
      </c>
      <c r="C39" s="73" t="s">
        <v>576</v>
      </c>
    </row>
    <row r="40" spans="2:3" ht="25" customHeight="1">
      <c r="B40" s="74" t="s">
        <v>567</v>
      </c>
      <c r="C40" s="74" t="s">
        <v>706</v>
      </c>
    </row>
    <row r="41" spans="2:3" ht="25" customHeight="1">
      <c r="B41" s="74" t="s">
        <v>568</v>
      </c>
      <c r="C41" s="74" t="s">
        <v>720</v>
      </c>
    </row>
    <row r="42" spans="2:3" ht="25" customHeight="1">
      <c r="B42" s="73" t="s">
        <v>577</v>
      </c>
      <c r="C42" s="73" t="s">
        <v>578</v>
      </c>
    </row>
    <row r="43" spans="2:3" ht="25" customHeight="1">
      <c r="B43" s="74" t="s">
        <v>567</v>
      </c>
      <c r="C43" s="74" t="s">
        <v>707</v>
      </c>
    </row>
    <row r="44" spans="2:3" ht="25" customHeight="1">
      <c r="B44" s="74" t="s">
        <v>568</v>
      </c>
      <c r="C44" s="74" t="s">
        <v>721</v>
      </c>
    </row>
    <row r="45" spans="2:3" ht="25" customHeight="1">
      <c r="B45" s="73" t="s">
        <v>561</v>
      </c>
      <c r="C45" s="73" t="s">
        <v>579</v>
      </c>
    </row>
    <row r="46" spans="2:3" ht="25" customHeight="1">
      <c r="B46" s="74" t="s">
        <v>567</v>
      </c>
      <c r="C46" s="74" t="s">
        <v>708</v>
      </c>
    </row>
    <row r="47" spans="2:3" ht="25" customHeight="1">
      <c r="B47" s="74" t="s">
        <v>568</v>
      </c>
      <c r="C47" s="74" t="s">
        <v>722</v>
      </c>
    </row>
    <row r="48" spans="2:3" ht="25" customHeight="1">
      <c r="B48" s="73" t="s">
        <v>562</v>
      </c>
      <c r="C48" s="73" t="s">
        <v>580</v>
      </c>
    </row>
    <row r="49" spans="2:3" ht="25" customHeight="1">
      <c r="B49" s="74" t="s">
        <v>567</v>
      </c>
      <c r="C49" s="74" t="s">
        <v>709</v>
      </c>
    </row>
    <row r="50" spans="2:3" ht="25" customHeight="1">
      <c r="B50" s="74" t="s">
        <v>568</v>
      </c>
      <c r="C50" s="74" t="s">
        <v>723</v>
      </c>
    </row>
    <row r="51" spans="2:3" ht="25" customHeight="1">
      <c r="B51" s="73" t="s">
        <v>563</v>
      </c>
      <c r="C51" s="73" t="s">
        <v>581</v>
      </c>
    </row>
    <row r="52" spans="2:3" ht="25" customHeight="1">
      <c r="B52" s="74" t="s">
        <v>567</v>
      </c>
      <c r="C52" s="74" t="s">
        <v>710</v>
      </c>
    </row>
    <row r="53" spans="2:3" ht="25" customHeight="1">
      <c r="B53" s="74" t="s">
        <v>571</v>
      </c>
      <c r="C53" s="74" t="s">
        <v>724</v>
      </c>
    </row>
    <row r="54" spans="2:3" ht="25" customHeight="1">
      <c r="B54" s="73" t="s">
        <v>582</v>
      </c>
      <c r="C54" s="73" t="s">
        <v>583</v>
      </c>
    </row>
    <row r="55" spans="2:3" ht="25" customHeight="1">
      <c r="B55" s="74" t="s">
        <v>567</v>
      </c>
      <c r="C55" s="74" t="s">
        <v>711</v>
      </c>
    </row>
    <row r="56" spans="2:3" ht="25" customHeight="1">
      <c r="B56" s="74" t="s">
        <v>571</v>
      </c>
      <c r="C56" s="74" t="s">
        <v>725</v>
      </c>
    </row>
    <row r="57" spans="2:3" ht="25" customHeight="1">
      <c r="B57" s="73" t="s">
        <v>564</v>
      </c>
      <c r="C57" s="73" t="s">
        <v>584</v>
      </c>
    </row>
    <row r="58" spans="2:3" ht="25" customHeight="1">
      <c r="B58" s="74" t="s">
        <v>567</v>
      </c>
      <c r="C58" s="74" t="s">
        <v>712</v>
      </c>
    </row>
    <row r="59" spans="2:3" ht="25" customHeight="1">
      <c r="B59" s="74" t="s">
        <v>571</v>
      </c>
      <c r="C59" s="74" t="s">
        <v>726</v>
      </c>
    </row>
    <row r="60" spans="2:3" ht="25" customHeight="1">
      <c r="B60" s="73" t="s">
        <v>565</v>
      </c>
      <c r="C60" s="73" t="s">
        <v>585</v>
      </c>
    </row>
    <row r="61" spans="2:3" ht="25" customHeight="1">
      <c r="B61" s="74" t="s">
        <v>567</v>
      </c>
      <c r="C61" s="74" t="s">
        <v>713</v>
      </c>
    </row>
    <row r="62" spans="2:3" ht="25" customHeight="1">
      <c r="B62" s="74" t="s">
        <v>568</v>
      </c>
      <c r="C62" s="74" t="s">
        <v>727</v>
      </c>
    </row>
    <row r="63" spans="2:3" ht="25" customHeight="1">
      <c r="B63" s="73" t="s">
        <v>566</v>
      </c>
      <c r="C63" s="73" t="s">
        <v>586</v>
      </c>
    </row>
    <row r="64" spans="2:3" ht="25" customHeight="1">
      <c r="B64" s="74" t="s">
        <v>567</v>
      </c>
      <c r="C64" s="74" t="s">
        <v>714</v>
      </c>
    </row>
    <row r="65" spans="2:3" ht="25" customHeight="1">
      <c r="B65" s="74" t="s">
        <v>568</v>
      </c>
      <c r="C65" s="74" t="s">
        <v>728</v>
      </c>
    </row>
    <row r="66" spans="2:3" ht="20" customHeight="1"/>
    <row r="67" spans="2:3" ht="25" customHeight="1">
      <c r="B67" s="75" t="s">
        <v>794</v>
      </c>
      <c r="C67" s="75" t="s">
        <v>872</v>
      </c>
    </row>
    <row r="68" spans="2:3" ht="25" customHeight="1">
      <c r="B68" s="75" t="s">
        <v>795</v>
      </c>
      <c r="C68" s="75" t="s">
        <v>873</v>
      </c>
    </row>
  </sheetData>
  <phoneticPr fontId="2"/>
  <hyperlinks>
    <hyperlink ref="B4:C4" location="'1-①. 輸出総表'!A1" display="①Japan's Export to FICs by Commodities and Countries（2022）" xr:uid="{D71246C6-53DF-0E40-8653-77837EDCC206}"/>
    <hyperlink ref="B5:C5" location="'1-②. 輸入総表'!A1" display="②Japan's Import from FICs by Commodities and Countries（2022）" xr:uid="{209FFC55-5A10-794B-BE7B-756F7543CCEE}"/>
    <hyperlink ref="B6:C6" location="'1-③. 貿易バランス'!A1" display="③Japan's Trade with FICs from 2013〜2022" xr:uid="{8EC82C09-4FEE-C541-821E-051C986BF959}"/>
    <hyperlink ref="B7:C7" location="'1-④. 輸入内訳'!A1" display="④Composition of Japan's Imports from FICs（2018〜2022）" xr:uid="{91E1F660-C0EE-4A40-BFBD-05C06CAC50FA}"/>
    <hyperlink ref="B8:C8" location="'1-⑤. 国別輸出ランキング'!A1" display="⑤Ranking of FIC Importers of Japanese Goods（2018〜2022）" xr:uid="{085B0444-3649-4C4D-B390-6D29FA7818E1}"/>
    <hyperlink ref="B9:C9" location="'1-⑥. 国別輸入ランキング'!A1" display="⑥Ranking of FIC Exporters to Japan（2018〜2022）" xr:uid="{A8D90C97-4253-BC40-B1E7-2244C22E2B9C}"/>
    <hyperlink ref="B10:C10" location="'1-⑦. まぐろ輸入推移'!A1" display="⑦Tuna : Amount of Japan's Import（2018〜2022）" xr:uid="{E9104DBF-6DB7-A74A-A016-801DA625CE71}"/>
    <hyperlink ref="B11:C11" location="'1-⑧. めばちまぐろ'!A1" display="⑧Bigeye Tunas（Fresh or Chilled）: Top Five Exporters to Japan（2020〜2022）" xr:uid="{E6493DED-747B-CE4A-8224-DA9788A5D0F0}"/>
    <hyperlink ref="B12:C12" location="'1-⑨. きはだまぐろ'!A1" display="⑨Yellowfin Tunas（Fresh or Chilled）: Top Eight Exporters to Japan（2020〜2022）" xr:uid="{5C3C0229-6AC1-3849-89B1-3C99D732BA0A}"/>
    <hyperlink ref="B13:C13" location="'1-⑩. 冷凍かつお'!A1" display="⑩Stripbellied Bonito（Frozen）: Top Nine Exporters to Japan（2020〜2022）" xr:uid="{1DC92FAC-049D-6742-A528-FCD4BCAC6449}"/>
    <hyperlink ref="B14:C14" location="'1-⑪. バニラビーンズ'!A1" display="⑪Vanilla Beans : Top Nine Exporters to Japan（2019〜2022）" xr:uid="{A5A2E74F-F24E-A041-8090-D69303EBF720}"/>
    <hyperlink ref="B15:C15" location="'1-⑫. コーヒー'!A1" display="⑫Coffee : Top Seven Exporters to Japan（2019〜2022）" xr:uid="{854573DF-9148-BD43-9994-2EFDFA96FAB2}"/>
    <hyperlink ref="B16:C16" location="'1-⑬. かぼちゃ'!A1" display="⑬Squash : Top Seven Exporters to Japan（2019〜2022）" xr:uid="{D971A1C0-C687-5642-90AE-22A61A37F014}"/>
    <hyperlink ref="B17:C17" location="'1-⑭. LNG'!A1" display="⑭Liquefied Natural Gas（LNG）: Top Nine Exporters to Japan（2019〜2022）" xr:uid="{62ADD1ED-4F33-9845-B45C-94C8FF9A15DF}"/>
    <hyperlink ref="B19:C19" location="'1-⑯. リン鉱石'!A1" display="⑮Phosphate Rock : Top Exporting Countries to Japan（2020～2023）" xr:uid="{88EE93D0-0FF5-9345-9590-59673A622BB4}"/>
    <hyperlink ref="B20:C20" location="'1-⑰. 鉱水'!A1" display="⑯Mineral Water : Top Exporting Countries to Japan（2020～2023）" xr:uid="{53492B37-1725-2840-A6A1-EB686555C9D4}"/>
    <hyperlink ref="B21:C21" location="'1-⑱. 生きた魚'!A1" display="⑱Live Fish : Top Exporting Countries to Japan（2020～2023）" xr:uid="{6C5168A7-FAA0-154C-9BE1-944D1BB09CD7}"/>
    <hyperlink ref="B25:C25" location="'2-①. クック諸島への輸出'!A1" display="●Japan's Export" xr:uid="{F6DE4856-E026-AF47-8643-AE6D3A873528}"/>
    <hyperlink ref="B26:C26" location="'2-①. クック諸島からの輸入'!A1" display="●Japan's Import" xr:uid="{03C57126-B183-DA40-B4CA-EDFF6BA47C88}"/>
    <hyperlink ref="B28:C28" location="'2-②. ミクロネシアへの輸出'!A1" display="●Japan's Export" xr:uid="{A551398D-C8DB-0446-9C89-8C5CE04919DD}"/>
    <hyperlink ref="B29:C29" location="'2-②. ミクロネシアからの輸入'!A1" display="●Japan's Import" xr:uid="{32E2B1D4-5AD5-5048-9F3B-2B777874CD51}"/>
    <hyperlink ref="B31:C31" location="'2-③. フィジーへの輸出'!A1" display="●Japan's Export" xr:uid="{F5435174-780B-7B46-8A55-3265717A719B}"/>
    <hyperlink ref="B32:C32" location="'2-③. フィジーからの輸入'!A1" display="●Japan's Import" xr:uid="{D68A8565-F0CB-A04B-8CD1-1625A78C0492}"/>
    <hyperlink ref="B34:C34" location="'2-④. キリバスへの輸出'!A1" display="●Japan's Export" xr:uid="{7F716D38-3157-1842-9245-604C8FCC0BF2}"/>
    <hyperlink ref="B35:C35" location="'2-④. キリバスからの輸入'!A1" display="●Japan's Import" xr:uid="{BFEA0617-A811-504D-A911-C1C369441D07}"/>
    <hyperlink ref="B37:C37" location="'2-⑤. マーシャルへの輸出'!A1" display="●Japan's Export" xr:uid="{BC0A8418-4020-504A-BF45-FB6D25FE2805}"/>
    <hyperlink ref="B38:C38" location="'2-⑤. マーシャルからの輸入'!A1" display="●Japan's Import" xr:uid="{A9B0413B-E389-634D-B402-67D752692BE8}"/>
    <hyperlink ref="B40:C40" location="'2-⑥. ナウルへの輸出'!A1" display="●Japan's Export" xr:uid="{D77895F2-3DFE-264D-84AE-3E67E3BBB1E5}"/>
    <hyperlink ref="B41:C41" location="'2-⑥. ナウルからの輸入'!A1" display="●Japan's Import" xr:uid="{1E15849F-E441-674B-81D0-181C6CF8E0C9}"/>
    <hyperlink ref="B43:C43" location="'2-⑦. ニウエへの輸出'!A1" display="●Japan's Export" xr:uid="{D4F177A5-0BCE-924C-9945-BB2B903407D2}"/>
    <hyperlink ref="B44:C44" location="'2-⑦. ニウエからの輸入'!A1" display="●Japan's Import" xr:uid="{26BDD542-2580-1C42-8604-8CDA6A6DDA8F}"/>
    <hyperlink ref="B46:C46" location="'2-⑧. パラオへの輸出'!A1" display="●Japan's Export" xr:uid="{F1816CB3-76B1-F740-968A-F568287E8AB6}"/>
    <hyperlink ref="B47:C47" location="'2-⑧. パラオからの輸入'!A1" display="●Japan's Import" xr:uid="{35039C09-1665-9E4B-B1BD-E9032B926CDE}"/>
    <hyperlink ref="B49:C49" location="'2-⑨. PNGへの輸出'!A1" display="●Japan's Export" xr:uid="{5BAF0CBE-C419-7E4E-8F23-4AE363ED1038}"/>
    <hyperlink ref="B50:C50" location="'2-⑨. PNGからの輸入'!A1" display="●Japan's Import" xr:uid="{E0C57DA8-1849-B544-98F6-827D5B380D21}"/>
    <hyperlink ref="B52:C52" location="'2-⑩. サモアへの輸出'!A1" display="●Japan's Export" xr:uid="{76051B57-2234-A34D-9727-81A33332A9E5}"/>
    <hyperlink ref="B53:C53" location="'2-⑩. サモアからの輸入'!A1" display="●Japan's Import" xr:uid="{5E4F6D5F-9290-CF4F-BFB2-1922687B96F8}"/>
    <hyperlink ref="B55:C55" location="'2-⑪. ソロモンへの輸出'!A1" display="●Japan's Export" xr:uid="{F9E9AA71-1027-1A4A-9C1A-15006565604F}"/>
    <hyperlink ref="B56:C56" location="'2-⑪. ソロモンからの輸入'!A1" display="●Japan's Import" xr:uid="{201BD506-4251-6147-BD4A-3F45EF6321ED}"/>
    <hyperlink ref="B58:C58" location="'2-⑫. トンガへの輸出'!A1" display="●Japan's Export" xr:uid="{7B71ECEC-0F83-464F-B149-7DFF974E93A0}"/>
    <hyperlink ref="B59:C59" location="'2-⑫. トンガからの輸入'!A1" display="●Japan's Import" xr:uid="{A167D72F-DA54-7649-BFC2-571CC6B306D1}"/>
    <hyperlink ref="B61:C61" location="'2-⑬. ツバルへの輸出'!A1" display="●Japan's Export" xr:uid="{9B93F523-43A9-5141-98C8-0E24CF669AF0}"/>
    <hyperlink ref="B62:C62" location="'2-⑬. ツバルからの輸入'!A1" display="●Japan's Import" xr:uid="{76BC7FB3-53E2-4B41-A51B-D8C8FD4711C8}"/>
    <hyperlink ref="B64:C64" location="'2-⑭. バヌアツへの輸出'!A1" display="●Japan's Export" xr:uid="{80AF04AD-BB6D-304C-B8F6-38B6913D245B}"/>
    <hyperlink ref="B65:C65" location="'2-⑭. バヌアツからの輸入'!A1" display="●Japan's Import" xr:uid="{BC373481-E766-374A-AE3F-DC4D1F06685A}"/>
    <hyperlink ref="B67:C67" location="'3. 投資'!A1" display="3. Japan's Foreign Direct Investment to FICs（2017 - 2022）（Source：MOF）" xr:uid="{7AEC9B65-536B-194D-B4E8-4E8801F7ABEE}"/>
    <hyperlink ref="B68:C68" location="'4. 観光1'!A1" display="4. Visitors Arrivals from Japan to Forum Island Countries（2011 - 2020）" xr:uid="{967AEE2A-8A1B-5D46-AB20-3816E6868F03}"/>
    <hyperlink ref="B18:C18" location="'1-⑮. 銅鉱石'!A1" display="⑮Phosphate Rock : Top Exporting Countries to Japan（2020～2023）" xr:uid="{51CD60B8-C055-EF42-8C6F-937CA9BF0CBF}"/>
    <hyperlink ref="B18" location="'1-⑮. 銅鉱石'!A1" display="⑮Phosphate Rock : Top Exporting Countries to Japan（2020～2023）" xr:uid="{F950BB7A-58ED-234E-9318-4FB7922402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0"/>
  <sheetViews>
    <sheetView showGridLines="0" zoomScale="80" zoomScaleNormal="80" workbookViewId="0">
      <selection activeCell="A3" sqref="A3"/>
    </sheetView>
  </sheetViews>
  <sheetFormatPr baseColWidth="10" defaultColWidth="9" defaultRowHeight="19"/>
  <cols>
    <col min="1" max="1" width="25.83203125" style="372" customWidth="1"/>
    <col min="2" max="2" width="18.83203125" style="372" customWidth="1"/>
    <col min="3" max="9" width="18.83203125" style="373" customWidth="1"/>
    <col min="10" max="11" width="18.83203125" style="372" customWidth="1"/>
    <col min="12" max="16384" width="9" style="372"/>
  </cols>
  <sheetData>
    <row r="1" spans="1:10" ht="24" customHeight="1">
      <c r="A1" s="371" t="s">
        <v>758</v>
      </c>
    </row>
    <row r="2" spans="1:10" ht="24" customHeight="1">
      <c r="A2" s="371" t="s">
        <v>881</v>
      </c>
    </row>
    <row r="3" spans="1:10" ht="24" customHeight="1" thickBot="1">
      <c r="A3" s="374"/>
      <c r="B3" s="374"/>
      <c r="C3" s="375"/>
      <c r="D3" s="375"/>
      <c r="E3" s="375"/>
      <c r="F3" s="375"/>
      <c r="G3" s="375"/>
      <c r="H3" s="375"/>
      <c r="I3" s="375"/>
    </row>
    <row r="4" spans="1:10" s="384" customFormat="1" ht="24" customHeight="1">
      <c r="A4" s="377"/>
      <c r="B4" s="379" t="s">
        <v>29</v>
      </c>
      <c r="C4" s="379" t="s">
        <v>31</v>
      </c>
      <c r="D4" s="379" t="s">
        <v>377</v>
      </c>
      <c r="E4" s="379" t="s">
        <v>44</v>
      </c>
      <c r="F4" s="379" t="s">
        <v>26</v>
      </c>
      <c r="G4" s="537" t="s">
        <v>363</v>
      </c>
      <c r="H4" s="537" t="s">
        <v>430</v>
      </c>
      <c r="I4" s="491" t="s">
        <v>48</v>
      </c>
    </row>
    <row r="5" spans="1:10" s="391" customFormat="1" ht="24" customHeight="1">
      <c r="A5" s="385"/>
      <c r="B5" s="388" t="s">
        <v>33</v>
      </c>
      <c r="C5" s="388" t="s">
        <v>30</v>
      </c>
      <c r="D5" s="388" t="s">
        <v>335</v>
      </c>
      <c r="E5" s="388" t="s">
        <v>431</v>
      </c>
      <c r="F5" s="388" t="s">
        <v>397</v>
      </c>
      <c r="G5" s="389" t="s">
        <v>325</v>
      </c>
      <c r="H5" s="389" t="s">
        <v>309</v>
      </c>
      <c r="I5" s="515" t="s">
        <v>348</v>
      </c>
    </row>
    <row r="6" spans="1:10" ht="24" customHeight="1">
      <c r="A6" s="912" t="s">
        <v>433</v>
      </c>
      <c r="B6" s="913"/>
      <c r="C6" s="913"/>
      <c r="D6" s="913"/>
      <c r="E6" s="913"/>
      <c r="F6" s="913"/>
      <c r="G6" s="913"/>
      <c r="H6" s="913"/>
      <c r="I6" s="914"/>
    </row>
    <row r="7" spans="1:10" ht="24" customHeight="1">
      <c r="A7" s="516" t="s">
        <v>28</v>
      </c>
      <c r="B7" s="517"/>
      <c r="C7" s="518">
        <v>1</v>
      </c>
      <c r="D7" s="518">
        <v>3</v>
      </c>
      <c r="E7" s="518">
        <v>2</v>
      </c>
      <c r="F7" s="518">
        <v>4</v>
      </c>
      <c r="G7" s="558">
        <v>5</v>
      </c>
      <c r="H7" s="558">
        <v>6</v>
      </c>
      <c r="I7" s="520">
        <v>8</v>
      </c>
    </row>
    <row r="8" spans="1:10" s="562" customFormat="1" ht="24" customHeight="1">
      <c r="A8" s="526" t="s">
        <v>302</v>
      </c>
      <c r="B8" s="523">
        <v>1081748</v>
      </c>
      <c r="C8" s="523">
        <v>614487</v>
      </c>
      <c r="D8" s="523">
        <v>64248</v>
      </c>
      <c r="E8" s="523">
        <v>296709</v>
      </c>
      <c r="F8" s="523">
        <v>48110</v>
      </c>
      <c r="G8" s="561">
        <v>39532</v>
      </c>
      <c r="H8" s="560">
        <v>5189</v>
      </c>
      <c r="I8" s="797">
        <v>4701</v>
      </c>
    </row>
    <row r="9" spans="1:10" s="562" customFormat="1" ht="24" customHeight="1">
      <c r="A9" s="563" t="s">
        <v>27</v>
      </c>
      <c r="B9" s="564">
        <v>911647</v>
      </c>
      <c r="C9" s="531">
        <v>518401</v>
      </c>
      <c r="D9" s="531">
        <v>42136</v>
      </c>
      <c r="E9" s="531">
        <v>268862</v>
      </c>
      <c r="F9" s="531">
        <v>39887</v>
      </c>
      <c r="G9" s="565">
        <v>27466</v>
      </c>
      <c r="H9" s="565">
        <v>4936</v>
      </c>
      <c r="I9" s="797">
        <v>3643</v>
      </c>
    </row>
    <row r="10" spans="1:10" s="467" customFormat="1" ht="24" customHeight="1">
      <c r="A10" s="566" t="s">
        <v>849</v>
      </c>
      <c r="B10" s="530">
        <f t="shared" ref="B10:I10" si="0">SUM(B8*1000/B9)</f>
        <v>1186.5864748087802</v>
      </c>
      <c r="C10" s="530">
        <f t="shared" si="0"/>
        <v>1185.3507227030811</v>
      </c>
      <c r="D10" s="530">
        <f t="shared" ref="D10" si="1">SUM(D8*1000/D9)</f>
        <v>1524.7769128536167</v>
      </c>
      <c r="E10" s="530">
        <f t="shared" si="0"/>
        <v>1103.5735804985457</v>
      </c>
      <c r="F10" s="530">
        <v>1206.1573946398576</v>
      </c>
      <c r="G10" s="567">
        <f t="shared" si="0"/>
        <v>1439.3067792907596</v>
      </c>
      <c r="H10" s="567">
        <f t="shared" si="0"/>
        <v>1051.256077795786</v>
      </c>
      <c r="I10" s="568">
        <f t="shared" si="0"/>
        <v>1290.4199835300576</v>
      </c>
    </row>
    <row r="11" spans="1:10" ht="24" customHeight="1">
      <c r="A11" s="912" t="s">
        <v>660</v>
      </c>
      <c r="B11" s="913"/>
      <c r="C11" s="913"/>
      <c r="D11" s="913"/>
      <c r="E11" s="913"/>
      <c r="F11" s="913"/>
      <c r="G11" s="913"/>
      <c r="H11" s="913"/>
      <c r="I11" s="914"/>
    </row>
    <row r="12" spans="1:10" ht="24" customHeight="1">
      <c r="A12" s="516" t="s">
        <v>28</v>
      </c>
      <c r="B12" s="517"/>
      <c r="C12" s="518">
        <v>1</v>
      </c>
      <c r="D12" s="518">
        <v>4</v>
      </c>
      <c r="E12" s="518">
        <v>2</v>
      </c>
      <c r="F12" s="518">
        <v>3</v>
      </c>
      <c r="G12" s="559">
        <v>6</v>
      </c>
      <c r="H12" s="905" t="s">
        <v>46</v>
      </c>
      <c r="I12" s="903" t="s">
        <v>46</v>
      </c>
      <c r="J12" s="569"/>
    </row>
    <row r="13" spans="1:10" s="562" customFormat="1" ht="24" customHeight="1">
      <c r="A13" s="526" t="s">
        <v>302</v>
      </c>
      <c r="B13" s="523">
        <v>782187</v>
      </c>
      <c r="C13" s="523">
        <v>558270</v>
      </c>
      <c r="D13" s="523">
        <v>43364</v>
      </c>
      <c r="E13" s="523">
        <v>80035</v>
      </c>
      <c r="F13" s="523">
        <v>68632</v>
      </c>
      <c r="G13" s="561">
        <v>10697</v>
      </c>
      <c r="H13" s="906"/>
      <c r="I13" s="904"/>
      <c r="J13" s="570"/>
    </row>
    <row r="14" spans="1:10" s="562" customFormat="1" ht="24" customHeight="1">
      <c r="A14" s="563" t="s">
        <v>27</v>
      </c>
      <c r="B14" s="564">
        <v>650829</v>
      </c>
      <c r="C14" s="531">
        <v>462331</v>
      </c>
      <c r="D14" s="531">
        <v>30061</v>
      </c>
      <c r="E14" s="531">
        <v>73442</v>
      </c>
      <c r="F14" s="531">
        <v>59846</v>
      </c>
      <c r="G14" s="565">
        <v>8184</v>
      </c>
      <c r="H14" s="906"/>
      <c r="I14" s="904"/>
    </row>
    <row r="15" spans="1:10" s="467" customFormat="1" ht="24" customHeight="1">
      <c r="A15" s="795" t="s">
        <v>849</v>
      </c>
      <c r="B15" s="528">
        <f t="shared" ref="B15:G15" si="2">SUM(B13*1000/B14)</f>
        <v>1201.8318175742015</v>
      </c>
      <c r="C15" s="528">
        <f t="shared" si="2"/>
        <v>1207.5115015000076</v>
      </c>
      <c r="D15" s="528">
        <v>1442.5335151857889</v>
      </c>
      <c r="E15" s="528">
        <f>SUM(E13*1000/E14)</f>
        <v>1089.7715203834318</v>
      </c>
      <c r="F15" s="528">
        <f>SUM(F13*1000/F14)</f>
        <v>1146.8101460415066</v>
      </c>
      <c r="G15" s="796">
        <f t="shared" si="2"/>
        <v>1307.0625610948191</v>
      </c>
      <c r="H15" s="906"/>
      <c r="I15" s="904"/>
    </row>
    <row r="16" spans="1:10" ht="24" customHeight="1">
      <c r="A16" s="909" t="s">
        <v>757</v>
      </c>
      <c r="B16" s="910"/>
      <c r="C16" s="910"/>
      <c r="D16" s="910"/>
      <c r="E16" s="910"/>
      <c r="F16" s="910"/>
      <c r="G16" s="910"/>
      <c r="H16" s="910"/>
      <c r="I16" s="911"/>
    </row>
    <row r="17" spans="1:9" ht="24" customHeight="1">
      <c r="A17" s="516" t="s">
        <v>28</v>
      </c>
      <c r="B17" s="517"/>
      <c r="C17" s="518">
        <v>1</v>
      </c>
      <c r="D17" s="518">
        <v>2</v>
      </c>
      <c r="E17" s="518">
        <v>3</v>
      </c>
      <c r="F17" s="518">
        <v>4</v>
      </c>
      <c r="G17" s="558">
        <v>5</v>
      </c>
      <c r="H17" s="559">
        <v>6</v>
      </c>
      <c r="I17" s="520">
        <v>7</v>
      </c>
    </row>
    <row r="18" spans="1:9" s="562" customFormat="1" ht="24" customHeight="1">
      <c r="A18" s="526" t="s">
        <v>302</v>
      </c>
      <c r="B18" s="523">
        <v>867675</v>
      </c>
      <c r="C18" s="523">
        <v>481299</v>
      </c>
      <c r="D18" s="523">
        <v>192476</v>
      </c>
      <c r="E18" s="523">
        <v>151966</v>
      </c>
      <c r="F18" s="523">
        <v>27201</v>
      </c>
      <c r="G18" s="560">
        <v>11700</v>
      </c>
      <c r="H18" s="561">
        <v>1584</v>
      </c>
      <c r="I18" s="797">
        <v>1449</v>
      </c>
    </row>
    <row r="19" spans="1:9" ht="24" customHeight="1">
      <c r="A19" s="563" t="s">
        <v>27</v>
      </c>
      <c r="B19" s="564">
        <v>782695</v>
      </c>
      <c r="C19" s="531">
        <v>423281</v>
      </c>
      <c r="D19" s="531">
        <v>176098</v>
      </c>
      <c r="E19" s="531">
        <v>147300</v>
      </c>
      <c r="F19" s="531">
        <v>25153</v>
      </c>
      <c r="G19" s="560">
        <v>7505</v>
      </c>
      <c r="H19" s="565">
        <v>1563</v>
      </c>
      <c r="I19" s="797">
        <v>1795</v>
      </c>
    </row>
    <row r="20" spans="1:9" s="467" customFormat="1" ht="24" customHeight="1" thickBot="1">
      <c r="A20" s="571" t="s">
        <v>849</v>
      </c>
      <c r="B20" s="535">
        <f>SUM(B18*1000/B19)</f>
        <v>1108.5735823021739</v>
      </c>
      <c r="C20" s="535">
        <f>SUM(C18*1000/C19)</f>
        <v>1137.0673382457517</v>
      </c>
      <c r="D20" s="535">
        <f>SUM(D18*1000/D19)</f>
        <v>1093.0050312893957</v>
      </c>
      <c r="E20" s="535">
        <f>SUM(E18*1000/E19)</f>
        <v>1031.6768499660557</v>
      </c>
      <c r="F20" s="535">
        <f t="shared" ref="F20:H20" si="3">SUM(F18*1000/F19)</f>
        <v>1081.4216992008905</v>
      </c>
      <c r="G20" s="798">
        <f t="shared" si="3"/>
        <v>1558.960692871419</v>
      </c>
      <c r="H20" s="798">
        <f t="shared" si="3"/>
        <v>1013.4357005758158</v>
      </c>
      <c r="I20" s="536">
        <f>SUM(I18*1000/I19)</f>
        <v>807.24233983286911</v>
      </c>
    </row>
  </sheetData>
  <mergeCells count="5">
    <mergeCell ref="A11:I11"/>
    <mergeCell ref="A6:I6"/>
    <mergeCell ref="A16:I16"/>
    <mergeCell ref="H12:H15"/>
    <mergeCell ref="I12:I15"/>
  </mergeCells>
  <phoneticPr fontId="2"/>
  <pageMargins left="0.78740157480314965" right="0.78740157480314965" top="0.98425196850393704" bottom="0.98425196850393704" header="0.51181102362204722" footer="0.51181102362204722"/>
  <pageSetup paperSize="9" scale="82"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0"/>
  <sheetViews>
    <sheetView showGridLines="0" zoomScale="80" zoomScaleNormal="80" workbookViewId="0">
      <selection activeCell="A3" sqref="A3"/>
    </sheetView>
  </sheetViews>
  <sheetFormatPr baseColWidth="10" defaultColWidth="9" defaultRowHeight="19"/>
  <cols>
    <col min="1" max="1" width="25.83203125" style="372" customWidth="1"/>
    <col min="2" max="2" width="18.83203125" style="372" customWidth="1"/>
    <col min="3" max="12" width="18.83203125" style="373" customWidth="1"/>
    <col min="13" max="15" width="18.83203125" style="372" customWidth="1"/>
    <col min="16" max="16384" width="9" style="372"/>
  </cols>
  <sheetData>
    <row r="1" spans="1:13" ht="24" customHeight="1">
      <c r="A1" s="371" t="s">
        <v>759</v>
      </c>
    </row>
    <row r="2" spans="1:13" ht="24" customHeight="1">
      <c r="A2" s="371" t="s">
        <v>882</v>
      </c>
    </row>
    <row r="3" spans="1:13" ht="24" customHeight="1" thickBot="1">
      <c r="A3" s="374"/>
      <c r="B3" s="374"/>
      <c r="C3" s="375"/>
      <c r="D3" s="375"/>
      <c r="E3" s="375"/>
      <c r="F3" s="375"/>
      <c r="G3" s="375"/>
      <c r="H3" s="375"/>
      <c r="I3" s="375"/>
      <c r="J3" s="375"/>
      <c r="K3" s="375"/>
      <c r="L3" s="375"/>
    </row>
    <row r="4" spans="1:13" s="384" customFormat="1" ht="24" customHeight="1">
      <c r="A4" s="377"/>
      <c r="B4" s="378" t="s">
        <v>29</v>
      </c>
      <c r="C4" s="379" t="s">
        <v>47</v>
      </c>
      <c r="D4" s="379" t="s">
        <v>420</v>
      </c>
      <c r="E4" s="378" t="s">
        <v>419</v>
      </c>
      <c r="F4" s="432" t="s">
        <v>760</v>
      </c>
      <c r="G4" s="379" t="s">
        <v>684</v>
      </c>
      <c r="H4" s="379" t="s">
        <v>673</v>
      </c>
      <c r="I4" s="379" t="s">
        <v>680</v>
      </c>
      <c r="J4" s="799" t="s">
        <v>13</v>
      </c>
      <c r="K4" s="433" t="s">
        <v>48</v>
      </c>
      <c r="L4" s="767" t="s">
        <v>62</v>
      </c>
    </row>
    <row r="5" spans="1:13" s="391" customFormat="1" ht="24" customHeight="1">
      <c r="A5" s="538"/>
      <c r="B5" s="391" t="s">
        <v>33</v>
      </c>
      <c r="C5" s="539" t="s">
        <v>49</v>
      </c>
      <c r="D5" s="539" t="s">
        <v>423</v>
      </c>
      <c r="E5" s="541" t="s">
        <v>424</v>
      </c>
      <c r="F5" s="391" t="s">
        <v>797</v>
      </c>
      <c r="G5" s="388" t="s">
        <v>729</v>
      </c>
      <c r="H5" s="388" t="s">
        <v>798</v>
      </c>
      <c r="I5" s="388" t="s">
        <v>799</v>
      </c>
      <c r="J5" s="800" t="s">
        <v>83</v>
      </c>
      <c r="K5" s="540" t="s">
        <v>348</v>
      </c>
      <c r="L5" s="542" t="s">
        <v>73</v>
      </c>
    </row>
    <row r="6" spans="1:13" ht="24" customHeight="1">
      <c r="A6" s="413" t="s">
        <v>433</v>
      </c>
      <c r="B6" s="543"/>
      <c r="C6" s="543"/>
      <c r="D6" s="543"/>
      <c r="E6" s="543"/>
      <c r="F6" s="543"/>
      <c r="G6" s="543"/>
      <c r="H6" s="816"/>
      <c r="I6" s="543"/>
      <c r="J6" s="543"/>
      <c r="K6" s="543"/>
      <c r="L6" s="544"/>
    </row>
    <row r="7" spans="1:13" ht="24" customHeight="1">
      <c r="A7" s="497" t="s">
        <v>28</v>
      </c>
      <c r="B7" s="546"/>
      <c r="C7" s="499">
        <v>1</v>
      </c>
      <c r="D7" s="500">
        <v>4</v>
      </c>
      <c r="E7" s="553">
        <v>3</v>
      </c>
      <c r="F7" s="808">
        <v>15</v>
      </c>
      <c r="G7" s="815">
        <v>7</v>
      </c>
      <c r="H7" s="815">
        <v>9</v>
      </c>
      <c r="I7" s="808">
        <v>5</v>
      </c>
      <c r="J7" s="801">
        <v>14</v>
      </c>
      <c r="K7" s="396">
        <v>2</v>
      </c>
      <c r="L7" s="806">
        <v>8</v>
      </c>
    </row>
    <row r="8" spans="1:13" ht="24" customHeight="1">
      <c r="A8" s="405" t="s">
        <v>302</v>
      </c>
      <c r="B8" s="399">
        <v>5363255</v>
      </c>
      <c r="C8" s="399">
        <v>4621371</v>
      </c>
      <c r="D8" s="502">
        <v>80134</v>
      </c>
      <c r="E8" s="554">
        <v>117602</v>
      </c>
      <c r="F8" s="809">
        <v>1240</v>
      </c>
      <c r="G8" s="459">
        <v>44967</v>
      </c>
      <c r="H8" s="459">
        <v>14787</v>
      </c>
      <c r="I8" s="809">
        <v>79102</v>
      </c>
      <c r="J8" s="802">
        <v>1965</v>
      </c>
      <c r="K8" s="402">
        <v>276749</v>
      </c>
      <c r="L8" s="419">
        <v>39073</v>
      </c>
    </row>
    <row r="9" spans="1:13" ht="24" customHeight="1">
      <c r="A9" s="405" t="s">
        <v>27</v>
      </c>
      <c r="B9" s="399">
        <v>24792828</v>
      </c>
      <c r="C9" s="399">
        <v>21086569</v>
      </c>
      <c r="D9" s="550">
        <v>413967</v>
      </c>
      <c r="E9" s="555">
        <v>522715</v>
      </c>
      <c r="F9" s="810">
        <v>5100</v>
      </c>
      <c r="G9" s="556">
        <v>185079</v>
      </c>
      <c r="H9" s="459">
        <v>76876</v>
      </c>
      <c r="I9" s="810">
        <v>320295</v>
      </c>
      <c r="J9" s="803">
        <v>10870</v>
      </c>
      <c r="K9" s="437">
        <v>1531800</v>
      </c>
      <c r="L9" s="807">
        <v>238660</v>
      </c>
    </row>
    <row r="10" spans="1:13" ht="24" customHeight="1">
      <c r="A10" s="461" t="s">
        <v>849</v>
      </c>
      <c r="B10" s="409">
        <f t="shared" ref="B10:C10" si="0">SUM(B8*1000/B9)</f>
        <v>216.32284142817431</v>
      </c>
      <c r="C10" s="409">
        <f t="shared" si="0"/>
        <v>219.16182760694736</v>
      </c>
      <c r="D10" s="409">
        <f>SUM(D8*1000/D9)</f>
        <v>193.57581642981205</v>
      </c>
      <c r="E10" s="409">
        <f>SUM(E8*1000/E9)</f>
        <v>224.98302134050104</v>
      </c>
      <c r="F10" s="409">
        <f t="shared" ref="F10:I10" si="1">SUM(F8*1000/F9)</f>
        <v>243.13725490196077</v>
      </c>
      <c r="G10" s="409">
        <f t="shared" si="1"/>
        <v>242.96111390271182</v>
      </c>
      <c r="H10" s="409">
        <f t="shared" si="1"/>
        <v>192.34871741505802</v>
      </c>
      <c r="I10" s="409">
        <f t="shared" si="1"/>
        <v>246.9660781467085</v>
      </c>
      <c r="J10" s="804">
        <f>SUM(J8*1000/J9)</f>
        <v>180.77276908923642</v>
      </c>
      <c r="K10" s="410">
        <f>SUM(K8*1000/K9)</f>
        <v>180.66914740827784</v>
      </c>
      <c r="L10" s="506">
        <v>163.71826028660018</v>
      </c>
    </row>
    <row r="11" spans="1:13" ht="24" customHeight="1">
      <c r="A11" s="413" t="s">
        <v>660</v>
      </c>
      <c r="B11" s="543"/>
      <c r="C11" s="543"/>
      <c r="D11" s="543"/>
      <c r="E11" s="543"/>
      <c r="F11" s="543"/>
      <c r="G11" s="543"/>
      <c r="H11" s="543"/>
      <c r="I11" s="543"/>
      <c r="J11" s="543"/>
      <c r="K11" s="543"/>
      <c r="L11" s="544"/>
      <c r="M11" s="545"/>
    </row>
    <row r="12" spans="1:13" ht="24" customHeight="1">
      <c r="A12" s="497" t="s">
        <v>28</v>
      </c>
      <c r="B12" s="546"/>
      <c r="C12" s="499">
        <v>1</v>
      </c>
      <c r="D12" s="500">
        <v>4</v>
      </c>
      <c r="E12" s="547">
        <v>6</v>
      </c>
      <c r="F12" s="811">
        <v>8</v>
      </c>
      <c r="G12" s="811">
        <v>7</v>
      </c>
      <c r="H12" s="811">
        <v>10</v>
      </c>
      <c r="I12" s="811">
        <v>9</v>
      </c>
      <c r="J12" s="801">
        <v>13</v>
      </c>
      <c r="K12" s="396">
        <v>2</v>
      </c>
      <c r="L12" s="806">
        <v>3</v>
      </c>
      <c r="M12" s="548"/>
    </row>
    <row r="13" spans="1:13" s="3" customFormat="1" ht="24" customHeight="1">
      <c r="A13" s="405" t="s">
        <v>302</v>
      </c>
      <c r="B13" s="399">
        <v>8269755</v>
      </c>
      <c r="C13" s="399">
        <v>7483700</v>
      </c>
      <c r="D13" s="502">
        <v>86831</v>
      </c>
      <c r="E13" s="459">
        <v>59836</v>
      </c>
      <c r="F13" s="812">
        <v>46800</v>
      </c>
      <c r="G13" s="812">
        <v>59835</v>
      </c>
      <c r="H13" s="812">
        <v>21963</v>
      </c>
      <c r="I13" s="812">
        <v>41477</v>
      </c>
      <c r="J13" s="802">
        <v>604</v>
      </c>
      <c r="K13" s="402">
        <v>193352</v>
      </c>
      <c r="L13" s="419">
        <v>181965</v>
      </c>
      <c r="M13" s="549"/>
    </row>
    <row r="14" spans="1:13" s="3" customFormat="1" ht="24" customHeight="1">
      <c r="A14" s="405" t="s">
        <v>27</v>
      </c>
      <c r="B14" s="399">
        <v>33924052</v>
      </c>
      <c r="C14" s="399">
        <v>30627037</v>
      </c>
      <c r="D14" s="550">
        <v>368991</v>
      </c>
      <c r="E14" s="556">
        <v>243566</v>
      </c>
      <c r="F14" s="813">
        <v>249565</v>
      </c>
      <c r="G14" s="813">
        <v>234368</v>
      </c>
      <c r="H14" s="813">
        <v>105979</v>
      </c>
      <c r="I14" s="813">
        <v>143600</v>
      </c>
      <c r="J14" s="803">
        <v>3076</v>
      </c>
      <c r="K14" s="437">
        <v>817500</v>
      </c>
      <c r="L14" s="807">
        <v>745910</v>
      </c>
      <c r="M14" s="549"/>
    </row>
    <row r="15" spans="1:13" s="412" customFormat="1" ht="24" customHeight="1">
      <c r="A15" s="461" t="s">
        <v>849</v>
      </c>
      <c r="B15" s="409">
        <f t="shared" ref="B15:C15" si="2">SUM(B13*1000/B14)</f>
        <v>243.77261890767059</v>
      </c>
      <c r="C15" s="409">
        <f t="shared" si="2"/>
        <v>244.34946155581423</v>
      </c>
      <c r="D15" s="409">
        <f>SUM(D13*1000/D14)</f>
        <v>235.32010265833043</v>
      </c>
      <c r="E15" s="409">
        <f>SUM(E13*1000/E14)</f>
        <v>245.66647233193467</v>
      </c>
      <c r="F15" s="409">
        <f t="shared" ref="F15:I15" si="3">SUM(F13*1000/F14)</f>
        <v>187.52629575461302</v>
      </c>
      <c r="G15" s="409">
        <f t="shared" si="3"/>
        <v>255.3036250682687</v>
      </c>
      <c r="H15" s="409">
        <f t="shared" si="3"/>
        <v>207.23917002425009</v>
      </c>
      <c r="I15" s="409">
        <f t="shared" si="3"/>
        <v>288.83704735376045</v>
      </c>
      <c r="J15" s="804">
        <f t="shared" ref="J15" si="4">SUM(J13*1000/J14)</f>
        <v>196.35890767230168</v>
      </c>
      <c r="K15" s="410">
        <f>SUM(K13*1000/K14)</f>
        <v>236.51620795107033</v>
      </c>
      <c r="L15" s="506">
        <f t="shared" ref="L15" si="5">SUM(L13*1000/L14)</f>
        <v>243.95034253462214</v>
      </c>
      <c r="M15" s="552"/>
    </row>
    <row r="16" spans="1:13" ht="24" customHeight="1">
      <c r="A16" s="413" t="s">
        <v>757</v>
      </c>
      <c r="B16" s="543"/>
      <c r="C16" s="543"/>
      <c r="D16" s="543"/>
      <c r="E16" s="543"/>
      <c r="F16" s="543"/>
      <c r="G16" s="543"/>
      <c r="H16" s="543"/>
      <c r="I16" s="543"/>
      <c r="J16" s="543"/>
      <c r="K16" s="428"/>
      <c r="L16" s="544"/>
      <c r="M16" s="545"/>
    </row>
    <row r="17" spans="1:13" ht="24" customHeight="1">
      <c r="A17" s="497" t="s">
        <v>28</v>
      </c>
      <c r="B17" s="546"/>
      <c r="C17" s="499">
        <v>1</v>
      </c>
      <c r="D17" s="500">
        <v>2</v>
      </c>
      <c r="E17" s="547">
        <v>3</v>
      </c>
      <c r="F17" s="811">
        <v>4</v>
      </c>
      <c r="G17" s="811">
        <v>5</v>
      </c>
      <c r="H17" s="811">
        <v>6</v>
      </c>
      <c r="I17" s="811">
        <v>7</v>
      </c>
      <c r="J17" s="801">
        <v>8</v>
      </c>
      <c r="K17" s="905" t="s">
        <v>46</v>
      </c>
      <c r="L17" s="903" t="s">
        <v>46</v>
      </c>
      <c r="M17" s="548"/>
    </row>
    <row r="18" spans="1:13" s="3" customFormat="1" ht="24" customHeight="1">
      <c r="A18" s="405" t="s">
        <v>302</v>
      </c>
      <c r="B18" s="399">
        <v>7027362</v>
      </c>
      <c r="C18" s="399">
        <v>6793793</v>
      </c>
      <c r="D18" s="502">
        <v>76722</v>
      </c>
      <c r="E18" s="459">
        <v>45530</v>
      </c>
      <c r="F18" s="812">
        <v>43588</v>
      </c>
      <c r="G18" s="812">
        <v>34343</v>
      </c>
      <c r="H18" s="812">
        <v>19111</v>
      </c>
      <c r="I18" s="812">
        <v>11528</v>
      </c>
      <c r="J18" s="802">
        <v>2747</v>
      </c>
      <c r="K18" s="906"/>
      <c r="L18" s="904"/>
      <c r="M18" s="549"/>
    </row>
    <row r="19" spans="1:13" s="3" customFormat="1" ht="24" customHeight="1">
      <c r="A19" s="405" t="s">
        <v>27</v>
      </c>
      <c r="B19" s="399">
        <v>33999431</v>
      </c>
      <c r="C19" s="399">
        <v>32841347</v>
      </c>
      <c r="D19" s="550">
        <v>360704</v>
      </c>
      <c r="E19" s="551">
        <v>174579</v>
      </c>
      <c r="F19" s="814">
        <v>300470</v>
      </c>
      <c r="G19" s="814">
        <v>129667</v>
      </c>
      <c r="H19" s="814">
        <v>125000</v>
      </c>
      <c r="I19" s="814">
        <v>53678</v>
      </c>
      <c r="J19" s="803">
        <v>13986</v>
      </c>
      <c r="K19" s="906"/>
      <c r="L19" s="904"/>
      <c r="M19" s="549"/>
    </row>
    <row r="20" spans="1:13" s="412" customFormat="1" ht="24" customHeight="1" thickBot="1">
      <c r="A20" s="472" t="s">
        <v>849</v>
      </c>
      <c r="B20" s="423">
        <f t="shared" ref="B20:C20" si="6">SUM(B18*1000/B19)</f>
        <v>206.69057667465083</v>
      </c>
      <c r="C20" s="423">
        <f t="shared" si="6"/>
        <v>206.86706303489927</v>
      </c>
      <c r="D20" s="423">
        <f>SUM(D18*1000/D19)</f>
        <v>212.70071859474805</v>
      </c>
      <c r="E20" s="423">
        <f>SUM(E18*1000/E19)</f>
        <v>260.79883605702861</v>
      </c>
      <c r="F20" s="423">
        <f t="shared" ref="F20:I20" si="7">SUM(F18*1000/F19)</f>
        <v>145.06606316770393</v>
      </c>
      <c r="G20" s="423">
        <f t="shared" si="7"/>
        <v>264.85536026899672</v>
      </c>
      <c r="H20" s="423">
        <f t="shared" si="7"/>
        <v>152.88800000000001</v>
      </c>
      <c r="I20" s="423">
        <f t="shared" si="7"/>
        <v>214.76209992920749</v>
      </c>
      <c r="J20" s="805">
        <f>SUM(J18*1000/J19)</f>
        <v>196.4106964106964</v>
      </c>
      <c r="K20" s="915"/>
      <c r="L20" s="916"/>
      <c r="M20" s="552"/>
    </row>
  </sheetData>
  <mergeCells count="2">
    <mergeCell ref="K17:K20"/>
    <mergeCell ref="L17:L20"/>
  </mergeCells>
  <phoneticPr fontId="2"/>
  <pageMargins left="0.51181102362204722" right="0.31496062992125984" top="0.98425196850393704" bottom="0.98425196850393704" header="0.51181102362204722" footer="0.51181102362204722"/>
  <pageSetup paperSize="9" scale="96"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5"/>
  <sheetViews>
    <sheetView showGridLines="0" zoomScale="80" zoomScaleNormal="80" workbookViewId="0">
      <selection activeCell="A3" sqref="A3"/>
    </sheetView>
  </sheetViews>
  <sheetFormatPr baseColWidth="10" defaultColWidth="9" defaultRowHeight="19"/>
  <cols>
    <col min="1" max="1" width="25.83203125" style="372" customWidth="1"/>
    <col min="2" max="2" width="18.83203125" style="372" customWidth="1"/>
    <col min="3" max="12" width="18.83203125" style="373" customWidth="1"/>
    <col min="13" max="13" width="18.83203125" style="372" customWidth="1"/>
    <col min="14" max="14" width="18.83203125" style="373" customWidth="1"/>
    <col min="15" max="16" width="9.1640625" style="372" bestFit="1" customWidth="1"/>
    <col min="17" max="17" width="10.1640625" style="372" bestFit="1" customWidth="1"/>
    <col min="18" max="18" width="6.5" style="372" bestFit="1" customWidth="1"/>
    <col min="19" max="16384" width="9" style="372"/>
  </cols>
  <sheetData>
    <row r="1" spans="1:17" ht="24" customHeight="1">
      <c r="A1" s="371" t="s">
        <v>761</v>
      </c>
    </row>
    <row r="2" spans="1:17" ht="24" customHeight="1">
      <c r="A2" s="371" t="s">
        <v>883</v>
      </c>
    </row>
    <row r="3" spans="1:17" ht="24" customHeight="1" thickBot="1">
      <c r="M3" s="513"/>
      <c r="N3" s="513"/>
    </row>
    <row r="4" spans="1:17" s="391" customFormat="1" ht="24" customHeight="1">
      <c r="A4" s="514"/>
      <c r="B4" s="378" t="s">
        <v>29</v>
      </c>
      <c r="C4" s="380" t="s">
        <v>666</v>
      </c>
      <c r="D4" s="380" t="s">
        <v>379</v>
      </c>
      <c r="E4" s="380" t="s">
        <v>37</v>
      </c>
      <c r="F4" s="380" t="s">
        <v>407</v>
      </c>
      <c r="G4" s="380" t="s">
        <v>421</v>
      </c>
      <c r="H4" s="433" t="s">
        <v>667</v>
      </c>
      <c r="I4" s="819" t="s">
        <v>44</v>
      </c>
      <c r="J4" s="380" t="s">
        <v>668</v>
      </c>
      <c r="K4" s="380" t="s">
        <v>669</v>
      </c>
      <c r="L4" s="491" t="s">
        <v>670</v>
      </c>
    </row>
    <row r="5" spans="1:17" s="391" customFormat="1" ht="24" customHeight="1">
      <c r="A5" s="385"/>
      <c r="B5" s="386" t="s">
        <v>33</v>
      </c>
      <c r="C5" s="388" t="s">
        <v>800</v>
      </c>
      <c r="D5" s="388" t="s">
        <v>380</v>
      </c>
      <c r="E5" s="388" t="s">
        <v>38</v>
      </c>
      <c r="F5" s="388" t="s">
        <v>408</v>
      </c>
      <c r="G5" s="388" t="s">
        <v>422</v>
      </c>
      <c r="H5" s="540" t="s">
        <v>320</v>
      </c>
      <c r="I5" s="820" t="s">
        <v>431</v>
      </c>
      <c r="J5" s="388" t="s">
        <v>671</v>
      </c>
      <c r="K5" s="388" t="s">
        <v>394</v>
      </c>
      <c r="L5" s="515" t="s">
        <v>672</v>
      </c>
    </row>
    <row r="6" spans="1:17" ht="24" customHeight="1">
      <c r="A6" s="413" t="s">
        <v>418</v>
      </c>
      <c r="B6" s="414"/>
      <c r="C6" s="414"/>
      <c r="D6" s="414"/>
      <c r="E6" s="414"/>
      <c r="F6" s="414"/>
      <c r="G6" s="414"/>
      <c r="H6" s="414"/>
      <c r="I6" s="414"/>
      <c r="J6" s="414"/>
      <c r="K6" s="414"/>
      <c r="L6" s="415"/>
    </row>
    <row r="7" spans="1:17" ht="24" customHeight="1">
      <c r="A7" s="516" t="s">
        <v>28</v>
      </c>
      <c r="B7" s="517"/>
      <c r="C7" s="518">
        <v>1</v>
      </c>
      <c r="D7" s="518">
        <v>3</v>
      </c>
      <c r="E7" s="518">
        <v>5</v>
      </c>
      <c r="F7" s="518">
        <v>8</v>
      </c>
      <c r="G7" s="518">
        <v>4</v>
      </c>
      <c r="H7" s="558">
        <v>9</v>
      </c>
      <c r="I7" s="518">
        <v>10</v>
      </c>
      <c r="J7" s="920" t="s">
        <v>662</v>
      </c>
      <c r="K7" s="519">
        <v>2</v>
      </c>
      <c r="L7" s="903" t="s">
        <v>46</v>
      </c>
    </row>
    <row r="8" spans="1:17" ht="24" customHeight="1">
      <c r="A8" s="521" t="s">
        <v>302</v>
      </c>
      <c r="B8" s="531">
        <v>875434</v>
      </c>
      <c r="C8" s="523">
        <v>747724</v>
      </c>
      <c r="D8" s="531">
        <v>16124</v>
      </c>
      <c r="E8" s="523">
        <v>10617</v>
      </c>
      <c r="F8" s="523">
        <v>5379</v>
      </c>
      <c r="G8" s="531">
        <v>14652</v>
      </c>
      <c r="H8" s="560">
        <v>3032</v>
      </c>
      <c r="I8" s="523">
        <v>2006</v>
      </c>
      <c r="J8" s="921"/>
      <c r="K8" s="532">
        <v>61190</v>
      </c>
      <c r="L8" s="904"/>
    </row>
    <row r="9" spans="1:17" ht="24" customHeight="1">
      <c r="A9" s="526" t="s">
        <v>27</v>
      </c>
      <c r="B9" s="531">
        <v>36122</v>
      </c>
      <c r="C9" s="523">
        <v>29988</v>
      </c>
      <c r="D9" s="531">
        <v>1013</v>
      </c>
      <c r="E9" s="523">
        <v>162</v>
      </c>
      <c r="F9" s="523">
        <v>209</v>
      </c>
      <c r="G9" s="531">
        <v>225</v>
      </c>
      <c r="H9" s="560">
        <v>368</v>
      </c>
      <c r="I9" s="523">
        <v>34</v>
      </c>
      <c r="J9" s="921"/>
      <c r="K9" s="532">
        <v>3575</v>
      </c>
      <c r="L9" s="904"/>
    </row>
    <row r="10" spans="1:17" ht="24" customHeight="1">
      <c r="A10" s="527" t="s">
        <v>850</v>
      </c>
      <c r="B10" s="528">
        <f t="shared" ref="B10:K10" si="0">SUM(B8*1000/B9)</f>
        <v>24235.479763025302</v>
      </c>
      <c r="C10" s="528">
        <f t="shared" si="0"/>
        <v>24934.106976123781</v>
      </c>
      <c r="D10" s="528">
        <f t="shared" si="0"/>
        <v>15917.077986179664</v>
      </c>
      <c r="E10" s="528">
        <f>SUM(E8*1000/E9)</f>
        <v>65537.037037037036</v>
      </c>
      <c r="F10" s="530">
        <f>SUM(F8*1000/F9)</f>
        <v>25736.842105263157</v>
      </c>
      <c r="G10" s="528">
        <f>SUM(G8*1000/G9)</f>
        <v>65120</v>
      </c>
      <c r="H10" s="567">
        <f t="shared" ref="H10" si="1">SUM(H8*1000/H9)</f>
        <v>8239.1304347826081</v>
      </c>
      <c r="I10" s="530">
        <f>SUM(I8*1000/I9)</f>
        <v>59000</v>
      </c>
      <c r="J10" s="922"/>
      <c r="K10" s="529">
        <f t="shared" si="0"/>
        <v>17116.083916083917</v>
      </c>
      <c r="L10" s="923"/>
    </row>
    <row r="11" spans="1:17" ht="24" customHeight="1">
      <c r="A11" s="413" t="s">
        <v>433</v>
      </c>
      <c r="B11" s="414"/>
      <c r="C11" s="414"/>
      <c r="D11" s="414"/>
      <c r="E11" s="414"/>
      <c r="F11" s="414"/>
      <c r="G11" s="414"/>
      <c r="H11" s="414"/>
      <c r="I11" s="414"/>
      <c r="J11" s="414"/>
      <c r="K11" s="414"/>
      <c r="L11" s="415"/>
      <c r="M11" s="71"/>
      <c r="N11" s="71"/>
      <c r="O11" s="71"/>
      <c r="P11" s="71"/>
      <c r="Q11" s="71"/>
    </row>
    <row r="12" spans="1:17" ht="24" customHeight="1">
      <c r="A12" s="516" t="s">
        <v>28</v>
      </c>
      <c r="B12" s="517"/>
      <c r="C12" s="518">
        <v>1</v>
      </c>
      <c r="D12" s="518">
        <v>4</v>
      </c>
      <c r="E12" s="518">
        <v>3</v>
      </c>
      <c r="F12" s="518">
        <v>5</v>
      </c>
      <c r="G12" s="518">
        <v>7</v>
      </c>
      <c r="H12" s="558">
        <v>8</v>
      </c>
      <c r="I12" s="518">
        <v>9</v>
      </c>
      <c r="J12" s="920" t="s">
        <v>662</v>
      </c>
      <c r="K12" s="519">
        <v>2</v>
      </c>
      <c r="L12" s="903" t="s">
        <v>46</v>
      </c>
      <c r="M12" s="97"/>
      <c r="N12" s="97"/>
      <c r="O12" s="97"/>
      <c r="P12" s="97"/>
      <c r="Q12" s="97"/>
    </row>
    <row r="13" spans="1:17" s="403" customFormat="1" ht="24" customHeight="1">
      <c r="A13" s="521" t="s">
        <v>302</v>
      </c>
      <c r="B13" s="531">
        <v>1480185</v>
      </c>
      <c r="C13" s="522">
        <v>1272341</v>
      </c>
      <c r="D13" s="818">
        <v>29781</v>
      </c>
      <c r="E13" s="523">
        <v>35172</v>
      </c>
      <c r="F13" s="523">
        <v>17728</v>
      </c>
      <c r="G13" s="523">
        <v>7082</v>
      </c>
      <c r="H13" s="560">
        <v>4376</v>
      </c>
      <c r="I13" s="523">
        <v>1776</v>
      </c>
      <c r="J13" s="921"/>
      <c r="K13" s="524">
        <v>100695</v>
      </c>
      <c r="L13" s="904"/>
      <c r="N13" s="404"/>
      <c r="P13" s="404"/>
    </row>
    <row r="14" spans="1:17" s="3" customFormat="1" ht="24" customHeight="1">
      <c r="A14" s="526" t="s">
        <v>27</v>
      </c>
      <c r="B14" s="531">
        <v>56038</v>
      </c>
      <c r="C14" s="522">
        <v>47726</v>
      </c>
      <c r="D14" s="818">
        <v>1400</v>
      </c>
      <c r="E14" s="523">
        <v>498</v>
      </c>
      <c r="F14" s="523">
        <v>497</v>
      </c>
      <c r="G14" s="523">
        <v>144</v>
      </c>
      <c r="H14" s="560">
        <v>461</v>
      </c>
      <c r="I14" s="523">
        <v>23</v>
      </c>
      <c r="J14" s="921"/>
      <c r="K14" s="533">
        <v>4846</v>
      </c>
      <c r="L14" s="904"/>
      <c r="M14" s="406"/>
      <c r="N14" s="407"/>
      <c r="O14" s="406"/>
      <c r="P14" s="407"/>
      <c r="Q14" s="406"/>
    </row>
    <row r="15" spans="1:17" s="412" customFormat="1" ht="24" customHeight="1">
      <c r="A15" s="527" t="s">
        <v>850</v>
      </c>
      <c r="B15" s="528">
        <f>SUM(B13*1000/B14)</f>
        <v>26413.951247367859</v>
      </c>
      <c r="C15" s="528">
        <f>SUM(C13*1000/C14)</f>
        <v>26659.284247579937</v>
      </c>
      <c r="D15" s="528">
        <v>57660.130718954249</v>
      </c>
      <c r="E15" s="528">
        <f>SUM(E13*1000/E14)</f>
        <v>70626.506024096379</v>
      </c>
      <c r="F15" s="528">
        <f>SUM(F13*1000/F14)</f>
        <v>35670.020120724344</v>
      </c>
      <c r="G15" s="528">
        <f>SUM(G13*1000/G14)</f>
        <v>49180.555555555555</v>
      </c>
      <c r="H15" s="567">
        <f>SUM(H13*1000/H14)</f>
        <v>9492.4078091106294</v>
      </c>
      <c r="I15" s="528">
        <f>SUM(I13*1000/I14)</f>
        <v>77217.391304347824</v>
      </c>
      <c r="J15" s="922"/>
      <c r="K15" s="529">
        <f>SUM(K13*1000/K14)</f>
        <v>20778.992983904252</v>
      </c>
      <c r="L15" s="923"/>
    </row>
    <row r="16" spans="1:17" ht="24" customHeight="1">
      <c r="A16" s="917" t="s">
        <v>660</v>
      </c>
      <c r="B16" s="918"/>
      <c r="C16" s="918"/>
      <c r="D16" s="918"/>
      <c r="E16" s="918"/>
      <c r="F16" s="918"/>
      <c r="G16" s="918"/>
      <c r="H16" s="918"/>
      <c r="I16" s="918"/>
      <c r="J16" s="918"/>
      <c r="K16" s="918"/>
      <c r="L16" s="919"/>
      <c r="M16" s="71"/>
      <c r="N16" s="71"/>
      <c r="O16" s="71"/>
      <c r="P16" s="71"/>
      <c r="Q16" s="71"/>
    </row>
    <row r="17" spans="1:17" ht="24" customHeight="1">
      <c r="A17" s="516" t="s">
        <v>28</v>
      </c>
      <c r="B17" s="517"/>
      <c r="C17" s="518">
        <v>1</v>
      </c>
      <c r="D17" s="518">
        <v>3</v>
      </c>
      <c r="E17" s="518">
        <v>2</v>
      </c>
      <c r="F17" s="518">
        <v>4</v>
      </c>
      <c r="G17" s="518">
        <v>6</v>
      </c>
      <c r="H17" s="762">
        <v>5</v>
      </c>
      <c r="I17" s="519">
        <v>10</v>
      </c>
      <c r="J17" s="519">
        <v>7</v>
      </c>
      <c r="K17" s="519">
        <v>8</v>
      </c>
      <c r="L17" s="520">
        <v>11</v>
      </c>
      <c r="M17" s="97"/>
      <c r="N17" s="97"/>
      <c r="O17" s="97"/>
      <c r="P17" s="97"/>
      <c r="Q17" s="97"/>
    </row>
    <row r="18" spans="1:17" s="403" customFormat="1" ht="24" customHeight="1">
      <c r="A18" s="521" t="s">
        <v>302</v>
      </c>
      <c r="B18" s="522">
        <v>1295770</v>
      </c>
      <c r="C18" s="523">
        <v>1210589</v>
      </c>
      <c r="D18" s="523">
        <v>22348</v>
      </c>
      <c r="E18" s="523">
        <v>25209</v>
      </c>
      <c r="F18" s="523">
        <v>16356</v>
      </c>
      <c r="G18" s="523">
        <v>7586</v>
      </c>
      <c r="H18" s="763">
        <v>9131</v>
      </c>
      <c r="I18" s="524">
        <v>670</v>
      </c>
      <c r="J18" s="524">
        <v>1360</v>
      </c>
      <c r="K18" s="524">
        <v>1028</v>
      </c>
      <c r="L18" s="525">
        <v>275</v>
      </c>
      <c r="M18" s="404"/>
      <c r="O18" s="404"/>
      <c r="P18" s="404"/>
      <c r="Q18" s="404"/>
    </row>
    <row r="19" spans="1:17" ht="24" customHeight="1">
      <c r="A19" s="526" t="s">
        <v>27</v>
      </c>
      <c r="B19" s="522">
        <v>43939</v>
      </c>
      <c r="C19" s="523">
        <v>41094</v>
      </c>
      <c r="D19" s="523">
        <v>947</v>
      </c>
      <c r="E19" s="523">
        <v>300</v>
      </c>
      <c r="F19" s="523">
        <v>617</v>
      </c>
      <c r="G19" s="523">
        <v>235</v>
      </c>
      <c r="H19" s="764">
        <v>610</v>
      </c>
      <c r="I19" s="524">
        <v>8</v>
      </c>
      <c r="J19" s="524">
        <v>30</v>
      </c>
      <c r="K19" s="524">
        <v>57</v>
      </c>
      <c r="L19" s="525">
        <v>6</v>
      </c>
      <c r="M19" s="421"/>
      <c r="N19" s="372"/>
      <c r="O19" s="421"/>
      <c r="P19" s="421"/>
      <c r="Q19" s="421"/>
    </row>
    <row r="20" spans="1:17" s="412" customFormat="1" ht="24" customHeight="1">
      <c r="A20" s="527" t="s">
        <v>850</v>
      </c>
      <c r="B20" s="528">
        <f>SUM(B18*1000/B19)</f>
        <v>29490.202325951886</v>
      </c>
      <c r="C20" s="528">
        <f>SUM(C18*1000/C19)</f>
        <v>29459.020781622621</v>
      </c>
      <c r="D20" s="528">
        <v>23598.732840549103</v>
      </c>
      <c r="E20" s="528">
        <f>SUM(E18*1000/E19)</f>
        <v>84030</v>
      </c>
      <c r="F20" s="528">
        <f t="shared" ref="F20" si="2">SUM(F18*1000/F19)</f>
        <v>26508.914100486225</v>
      </c>
      <c r="G20" s="528">
        <f t="shared" ref="G20:L20" si="3">SUM(G18*1000/G19)</f>
        <v>32280.851063829788</v>
      </c>
      <c r="H20" s="410">
        <f t="shared" si="3"/>
        <v>14968.852459016394</v>
      </c>
      <c r="I20" s="529">
        <f t="shared" si="3"/>
        <v>83750</v>
      </c>
      <c r="J20" s="529">
        <f t="shared" si="3"/>
        <v>45333.333333333336</v>
      </c>
      <c r="K20" s="529">
        <f t="shared" si="3"/>
        <v>18035.087719298244</v>
      </c>
      <c r="L20" s="817">
        <f t="shared" si="3"/>
        <v>45833.333333333336</v>
      </c>
    </row>
    <row r="21" spans="1:17" ht="24" customHeight="1">
      <c r="A21" s="917" t="s">
        <v>757</v>
      </c>
      <c r="B21" s="918"/>
      <c r="C21" s="918"/>
      <c r="D21" s="918"/>
      <c r="E21" s="918"/>
      <c r="F21" s="918"/>
      <c r="G21" s="918"/>
      <c r="H21" s="918"/>
      <c r="I21" s="918"/>
      <c r="J21" s="918"/>
      <c r="K21" s="918"/>
      <c r="L21" s="919"/>
    </row>
    <row r="22" spans="1:17" ht="24" customHeight="1">
      <c r="A22" s="516" t="s">
        <v>28</v>
      </c>
      <c r="B22" s="517"/>
      <c r="C22" s="518">
        <v>1</v>
      </c>
      <c r="D22" s="518">
        <v>2</v>
      </c>
      <c r="E22" s="518">
        <v>3</v>
      </c>
      <c r="F22" s="518">
        <v>4</v>
      </c>
      <c r="G22" s="518">
        <v>5</v>
      </c>
      <c r="H22" s="558">
        <v>6</v>
      </c>
      <c r="I22" s="518">
        <v>7</v>
      </c>
      <c r="J22" s="518">
        <v>8</v>
      </c>
      <c r="K22" s="920" t="s">
        <v>662</v>
      </c>
      <c r="L22" s="903" t="s">
        <v>46</v>
      </c>
      <c r="M22" s="97"/>
      <c r="N22" s="97"/>
      <c r="O22" s="97"/>
      <c r="P22" s="97"/>
      <c r="Q22" s="97"/>
    </row>
    <row r="23" spans="1:17" s="403" customFormat="1" ht="24" customHeight="1">
      <c r="A23" s="521" t="s">
        <v>302</v>
      </c>
      <c r="B23" s="522">
        <v>981177</v>
      </c>
      <c r="C23" s="523">
        <v>896117</v>
      </c>
      <c r="D23" s="523">
        <v>26893</v>
      </c>
      <c r="E23" s="523">
        <v>20947</v>
      </c>
      <c r="F23" s="523">
        <v>20220</v>
      </c>
      <c r="G23" s="531">
        <v>6782</v>
      </c>
      <c r="H23" s="560">
        <v>4525</v>
      </c>
      <c r="I23" s="531">
        <v>3560</v>
      </c>
      <c r="J23" s="523">
        <v>2133</v>
      </c>
      <c r="K23" s="921"/>
      <c r="L23" s="904"/>
      <c r="N23" s="404"/>
      <c r="P23" s="404"/>
    </row>
    <row r="24" spans="1:17" s="3" customFormat="1" ht="24" customHeight="1">
      <c r="A24" s="526" t="s">
        <v>27</v>
      </c>
      <c r="B24" s="522">
        <v>75130</v>
      </c>
      <c r="C24" s="523">
        <v>71309</v>
      </c>
      <c r="D24" s="523">
        <v>2119</v>
      </c>
      <c r="E24" s="523">
        <v>231</v>
      </c>
      <c r="F24" s="523">
        <v>978</v>
      </c>
      <c r="G24" s="531">
        <v>118</v>
      </c>
      <c r="H24" s="560">
        <v>282</v>
      </c>
      <c r="I24" s="531">
        <v>43</v>
      </c>
      <c r="J24" s="523">
        <v>50</v>
      </c>
      <c r="K24" s="921"/>
      <c r="L24" s="904"/>
      <c r="M24" s="406"/>
      <c r="N24" s="407"/>
      <c r="O24" s="406"/>
      <c r="P24" s="407"/>
      <c r="Q24" s="406"/>
    </row>
    <row r="25" spans="1:17" s="412" customFormat="1" ht="24" customHeight="1" thickBot="1">
      <c r="A25" s="534" t="s">
        <v>850</v>
      </c>
      <c r="B25" s="535">
        <f t="shared" ref="B25:J25" si="4">SUM(B23*1000/B24)</f>
        <v>13059.723146545986</v>
      </c>
      <c r="C25" s="535">
        <f t="shared" si="4"/>
        <v>12566.674613302668</v>
      </c>
      <c r="D25" s="535">
        <f t="shared" si="4"/>
        <v>12691.363850873053</v>
      </c>
      <c r="E25" s="535">
        <f t="shared" si="4"/>
        <v>90679.653679653682</v>
      </c>
      <c r="F25" s="535">
        <f t="shared" si="4"/>
        <v>20674.84662576687</v>
      </c>
      <c r="G25" s="535">
        <f t="shared" si="4"/>
        <v>57474.576271186437</v>
      </c>
      <c r="H25" s="572">
        <f t="shared" si="4"/>
        <v>16046.099290780141</v>
      </c>
      <c r="I25" s="535">
        <f t="shared" si="4"/>
        <v>82790.69767441861</v>
      </c>
      <c r="J25" s="535">
        <f t="shared" si="4"/>
        <v>42660</v>
      </c>
      <c r="K25" s="924"/>
      <c r="L25" s="916"/>
    </row>
  </sheetData>
  <mergeCells count="8">
    <mergeCell ref="A16:L16"/>
    <mergeCell ref="A21:L21"/>
    <mergeCell ref="J7:J10"/>
    <mergeCell ref="J12:J15"/>
    <mergeCell ref="L22:L25"/>
    <mergeCell ref="L7:L10"/>
    <mergeCell ref="L12:L15"/>
    <mergeCell ref="K22:K25"/>
  </mergeCells>
  <phoneticPr fontId="2"/>
  <pageMargins left="0.59055118110236227" right="0.59055118110236227" top="0.98425196850393704" bottom="0.98425196850393704" header="0.51181102362204722" footer="0.51181102362204722"/>
  <pageSetup paperSize="9" scale="91" orientation="landscape" r:id="rId1"/>
  <headerFooter alignWithMargins="0">
    <oddFooter>&amp;R32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25"/>
  <sheetViews>
    <sheetView showGridLines="0" zoomScale="80" zoomScaleNormal="80" workbookViewId="0">
      <selection activeCell="A3" sqref="A3"/>
    </sheetView>
  </sheetViews>
  <sheetFormatPr baseColWidth="10" defaultColWidth="9" defaultRowHeight="20"/>
  <cols>
    <col min="1" max="1" width="25.83203125" style="374" customWidth="1"/>
    <col min="2" max="2" width="18.83203125" style="374" customWidth="1"/>
    <col min="3" max="3" width="18.83203125" style="375" customWidth="1"/>
    <col min="4" max="8" width="18.83203125" style="374" customWidth="1"/>
    <col min="9" max="10" width="18.83203125" style="375" customWidth="1"/>
    <col min="11" max="11" width="18.83203125" style="374" customWidth="1"/>
    <col min="12" max="12" width="18.83203125" style="375" customWidth="1"/>
    <col min="13" max="13" width="18.83203125" style="374" customWidth="1"/>
    <col min="14" max="14" width="9.1640625" style="374" bestFit="1" customWidth="1"/>
    <col min="15" max="15" width="10.1640625" style="374" bestFit="1" customWidth="1"/>
    <col min="16" max="16" width="6.5" style="374" bestFit="1" customWidth="1"/>
    <col min="17" max="16384" width="9" style="374"/>
  </cols>
  <sheetData>
    <row r="1" spans="1:15" s="372" customFormat="1" ht="24" customHeight="1">
      <c r="A1" s="371" t="s">
        <v>762</v>
      </c>
      <c r="C1" s="373"/>
      <c r="I1" s="373"/>
      <c r="J1" s="373"/>
      <c r="L1" s="373"/>
    </row>
    <row r="2" spans="1:15" s="372" customFormat="1" ht="24" customHeight="1">
      <c r="A2" s="371" t="s">
        <v>884</v>
      </c>
      <c r="C2" s="373"/>
      <c r="I2" s="373"/>
      <c r="J2" s="373"/>
      <c r="L2" s="373"/>
    </row>
    <row r="3" spans="1:15" ht="24" customHeight="1" thickBot="1">
      <c r="K3" s="376"/>
      <c r="L3" s="376"/>
    </row>
    <row r="4" spans="1:15" s="384" customFormat="1" ht="24" customHeight="1">
      <c r="A4" s="377"/>
      <c r="B4" s="378" t="s">
        <v>29</v>
      </c>
      <c r="C4" s="380" t="s">
        <v>45</v>
      </c>
      <c r="D4" s="379" t="s">
        <v>673</v>
      </c>
      <c r="E4" s="379" t="s">
        <v>674</v>
      </c>
      <c r="F4" s="379" t="s">
        <v>409</v>
      </c>
      <c r="G4" s="379" t="s">
        <v>389</v>
      </c>
      <c r="H4" s="379" t="s">
        <v>407</v>
      </c>
      <c r="I4" s="379" t="s">
        <v>675</v>
      </c>
      <c r="J4" s="491" t="s">
        <v>32</v>
      </c>
    </row>
    <row r="5" spans="1:15" s="391" customFormat="1" ht="24" customHeight="1" thickBot="1">
      <c r="A5" s="492"/>
      <c r="B5" s="493" t="s">
        <v>33</v>
      </c>
      <c r="C5" s="494" t="s">
        <v>154</v>
      </c>
      <c r="D5" s="494" t="s">
        <v>676</v>
      </c>
      <c r="E5" s="494" t="s">
        <v>677</v>
      </c>
      <c r="F5" s="494" t="s">
        <v>410</v>
      </c>
      <c r="G5" s="494" t="s">
        <v>390</v>
      </c>
      <c r="H5" s="495" t="s">
        <v>30</v>
      </c>
      <c r="I5" s="495" t="s">
        <v>678</v>
      </c>
      <c r="J5" s="496" t="s">
        <v>35</v>
      </c>
    </row>
    <row r="6" spans="1:15" s="372" customFormat="1" ht="24" customHeight="1">
      <c r="A6" s="413" t="s">
        <v>418</v>
      </c>
      <c r="B6" s="414"/>
      <c r="C6" s="414"/>
      <c r="D6" s="414"/>
      <c r="E6" s="414"/>
      <c r="F6" s="414"/>
      <c r="G6" s="414"/>
      <c r="H6" s="414"/>
      <c r="I6" s="414"/>
      <c r="J6" s="415"/>
      <c r="K6" s="71"/>
      <c r="L6" s="71"/>
      <c r="M6" s="71"/>
      <c r="N6" s="71"/>
      <c r="O6" s="71"/>
    </row>
    <row r="7" spans="1:15" s="372" customFormat="1" ht="24" customHeight="1">
      <c r="A7" s="497" t="s">
        <v>28</v>
      </c>
      <c r="B7" s="498"/>
      <c r="C7" s="499">
        <v>1</v>
      </c>
      <c r="D7" s="499">
        <v>3</v>
      </c>
      <c r="E7" s="499">
        <v>2</v>
      </c>
      <c r="F7" s="499">
        <v>4</v>
      </c>
      <c r="G7" s="499">
        <v>5</v>
      </c>
      <c r="H7" s="499">
        <v>6</v>
      </c>
      <c r="I7" s="499">
        <v>7</v>
      </c>
      <c r="J7" s="501">
        <v>19</v>
      </c>
      <c r="K7" s="97"/>
      <c r="L7" s="97"/>
      <c r="M7" s="97"/>
      <c r="N7" s="97"/>
      <c r="O7" s="97"/>
    </row>
    <row r="8" spans="1:15" s="3" customFormat="1" ht="24" customHeight="1">
      <c r="A8" s="405" t="s">
        <v>302</v>
      </c>
      <c r="B8" s="399">
        <v>129785062</v>
      </c>
      <c r="C8" s="399">
        <v>44127431</v>
      </c>
      <c r="D8" s="399">
        <v>19199841</v>
      </c>
      <c r="E8" s="399">
        <v>22083843</v>
      </c>
      <c r="F8" s="399">
        <v>9868070</v>
      </c>
      <c r="G8" s="399">
        <v>7669019</v>
      </c>
      <c r="H8" s="399">
        <v>6867346</v>
      </c>
      <c r="I8" s="399">
        <v>5044162</v>
      </c>
      <c r="J8" s="503">
        <v>380132</v>
      </c>
      <c r="K8" s="407"/>
      <c r="L8" s="406"/>
      <c r="M8" s="407"/>
      <c r="N8" s="407"/>
      <c r="O8" s="407"/>
    </row>
    <row r="9" spans="1:15" s="3" customFormat="1" ht="24" customHeight="1">
      <c r="A9" s="405" t="s">
        <v>27</v>
      </c>
      <c r="B9" s="399">
        <v>399271338</v>
      </c>
      <c r="C9" s="399">
        <v>145425587</v>
      </c>
      <c r="D9" s="399">
        <v>99847723</v>
      </c>
      <c r="E9" s="399">
        <v>46735342</v>
      </c>
      <c r="F9" s="399">
        <v>19856327</v>
      </c>
      <c r="G9" s="399">
        <v>19476946</v>
      </c>
      <c r="H9" s="399">
        <v>24827062</v>
      </c>
      <c r="I9" s="399">
        <v>13523666</v>
      </c>
      <c r="J9" s="503">
        <v>802241</v>
      </c>
      <c r="K9" s="407"/>
      <c r="L9" s="406"/>
      <c r="M9" s="407"/>
      <c r="N9" s="407"/>
      <c r="O9" s="407"/>
    </row>
    <row r="10" spans="1:15" s="412" customFormat="1" ht="24" customHeight="1">
      <c r="A10" s="507" t="s">
        <v>849</v>
      </c>
      <c r="B10" s="416">
        <f t="shared" ref="B10:J10" si="0">SUM(B8*1000/B9)</f>
        <v>325.05479268837473</v>
      </c>
      <c r="C10" s="416">
        <f t="shared" si="0"/>
        <v>303.43649910795961</v>
      </c>
      <c r="D10" s="416">
        <f t="shared" si="0"/>
        <v>192.29122530916405</v>
      </c>
      <c r="E10" s="416">
        <f t="shared" si="0"/>
        <v>472.52982550122346</v>
      </c>
      <c r="F10" s="416">
        <f t="shared" si="0"/>
        <v>496.97358428877607</v>
      </c>
      <c r="G10" s="416">
        <f t="shared" si="0"/>
        <v>393.7485373733644</v>
      </c>
      <c r="H10" s="416">
        <f t="shared" si="0"/>
        <v>276.60727636641019</v>
      </c>
      <c r="I10" s="416">
        <f t="shared" si="0"/>
        <v>372.98776825751241</v>
      </c>
      <c r="J10" s="508">
        <f t="shared" si="0"/>
        <v>473.83766224862603</v>
      </c>
    </row>
    <row r="11" spans="1:15" ht="24" customHeight="1">
      <c r="A11" s="509" t="s">
        <v>433</v>
      </c>
      <c r="B11" s="510"/>
      <c r="C11" s="510"/>
      <c r="D11" s="510"/>
      <c r="E11" s="510"/>
      <c r="F11" s="510"/>
      <c r="G11" s="510"/>
      <c r="H11" s="510"/>
      <c r="I11" s="510"/>
      <c r="J11" s="511"/>
    </row>
    <row r="12" spans="1:15" ht="24" customHeight="1">
      <c r="A12" s="497" t="s">
        <v>28</v>
      </c>
      <c r="B12" s="498"/>
      <c r="C12" s="499">
        <v>1</v>
      </c>
      <c r="D12" s="499">
        <v>3</v>
      </c>
      <c r="E12" s="499">
        <v>2</v>
      </c>
      <c r="F12" s="499">
        <v>5</v>
      </c>
      <c r="G12" s="499">
        <v>4</v>
      </c>
      <c r="H12" s="499">
        <v>8</v>
      </c>
      <c r="I12" s="499">
        <v>6</v>
      </c>
      <c r="J12" s="501">
        <v>18</v>
      </c>
    </row>
    <row r="13" spans="1:15" ht="24" customHeight="1">
      <c r="A13" s="405" t="s">
        <v>302</v>
      </c>
      <c r="B13" s="399">
        <v>212090302</v>
      </c>
      <c r="C13" s="399">
        <v>56588281</v>
      </c>
      <c r="D13" s="399">
        <v>29387987</v>
      </c>
      <c r="E13" s="399">
        <v>38376119</v>
      </c>
      <c r="F13" s="399">
        <v>17281386</v>
      </c>
      <c r="G13" s="399">
        <v>17595837</v>
      </c>
      <c r="H13" s="399">
        <v>8241001</v>
      </c>
      <c r="I13" s="399">
        <v>12153407</v>
      </c>
      <c r="J13" s="503">
        <v>805317</v>
      </c>
    </row>
    <row r="14" spans="1:15" ht="24" customHeight="1">
      <c r="A14" s="405" t="s">
        <v>27</v>
      </c>
      <c r="B14" s="399">
        <v>386522691</v>
      </c>
      <c r="C14" s="399">
        <v>111334568</v>
      </c>
      <c r="D14" s="399">
        <v>105217302</v>
      </c>
      <c r="E14" s="399">
        <v>46176009</v>
      </c>
      <c r="F14" s="431">
        <v>20865983</v>
      </c>
      <c r="G14" s="399">
        <v>27187010</v>
      </c>
      <c r="H14" s="399">
        <v>19342620</v>
      </c>
      <c r="I14" s="399">
        <v>16901000</v>
      </c>
      <c r="J14" s="503">
        <v>1075683</v>
      </c>
    </row>
    <row r="15" spans="1:15" ht="24" customHeight="1">
      <c r="A15" s="461" t="s">
        <v>849</v>
      </c>
      <c r="B15" s="409">
        <f>SUM(B13*1000/B14)</f>
        <v>548.71371574922625</v>
      </c>
      <c r="C15" s="409">
        <f>SUM(C13*1000/C14)</f>
        <v>508.27233640498787</v>
      </c>
      <c r="D15" s="409">
        <f>SUM(D13*1000/D14)</f>
        <v>279.30755152797968</v>
      </c>
      <c r="E15" s="409">
        <f>SUM(E13*1000/E14)</f>
        <v>831.08349619387855</v>
      </c>
      <c r="F15" s="409">
        <f>SUM(F13*1000/F14)</f>
        <v>828.20857277608252</v>
      </c>
      <c r="G15" s="409">
        <v>338.71217440846181</v>
      </c>
      <c r="H15" s="409">
        <f>SUM(H13*1000/H14)</f>
        <v>426.05401956922071</v>
      </c>
      <c r="I15" s="409">
        <f>SUM(I13*1000/I14)</f>
        <v>719.09395893734097</v>
      </c>
      <c r="J15" s="506">
        <f>SUM(J13*1000/J14)</f>
        <v>748.65643502779164</v>
      </c>
    </row>
    <row r="16" spans="1:15" s="372" customFormat="1" ht="24" customHeight="1">
      <c r="A16" s="413" t="s">
        <v>660</v>
      </c>
      <c r="B16" s="414"/>
      <c r="C16" s="414"/>
      <c r="D16" s="414"/>
      <c r="E16" s="414"/>
      <c r="F16" s="414"/>
      <c r="G16" s="414"/>
      <c r="H16" s="414"/>
      <c r="I16" s="414"/>
      <c r="J16" s="415"/>
      <c r="K16" s="71"/>
      <c r="L16" s="71"/>
      <c r="M16" s="71"/>
      <c r="N16" s="71"/>
      <c r="O16" s="71"/>
    </row>
    <row r="17" spans="1:15" s="372" customFormat="1" ht="24" customHeight="1">
      <c r="A17" s="497" t="s">
        <v>28</v>
      </c>
      <c r="B17" s="498"/>
      <c r="C17" s="499">
        <v>1</v>
      </c>
      <c r="D17" s="499">
        <v>2</v>
      </c>
      <c r="E17" s="499">
        <v>3</v>
      </c>
      <c r="F17" s="499">
        <v>4</v>
      </c>
      <c r="G17" s="499">
        <v>5</v>
      </c>
      <c r="H17" s="499">
        <v>6</v>
      </c>
      <c r="I17" s="499">
        <v>7</v>
      </c>
      <c r="J17" s="501">
        <v>17</v>
      </c>
      <c r="K17" s="97"/>
      <c r="L17" s="97"/>
      <c r="M17" s="97"/>
      <c r="N17" s="97"/>
      <c r="O17" s="97"/>
    </row>
    <row r="18" spans="1:15" s="3" customFormat="1" ht="24" customHeight="1">
      <c r="A18" s="405" t="s">
        <v>302</v>
      </c>
      <c r="B18" s="399">
        <v>199584191</v>
      </c>
      <c r="C18" s="399">
        <v>66666205</v>
      </c>
      <c r="D18" s="399">
        <v>33615454</v>
      </c>
      <c r="E18" s="399">
        <v>24989395</v>
      </c>
      <c r="F18" s="399">
        <v>17642903</v>
      </c>
      <c r="G18" s="399">
        <v>12815221</v>
      </c>
      <c r="H18" s="399">
        <v>9424941</v>
      </c>
      <c r="I18" s="399">
        <v>8202771</v>
      </c>
      <c r="J18" s="503">
        <v>853081</v>
      </c>
      <c r="K18" s="406"/>
      <c r="L18" s="407"/>
      <c r="M18" s="406"/>
      <c r="N18" s="407"/>
      <c r="O18" s="406"/>
    </row>
    <row r="19" spans="1:15" s="3" customFormat="1" ht="24" customHeight="1">
      <c r="A19" s="405" t="s">
        <v>27</v>
      </c>
      <c r="B19" s="399">
        <v>352308061</v>
      </c>
      <c r="C19" s="399">
        <v>123795281</v>
      </c>
      <c r="D19" s="399">
        <v>98725919</v>
      </c>
      <c r="E19" s="399">
        <v>33131602</v>
      </c>
      <c r="F19" s="399">
        <v>21779804</v>
      </c>
      <c r="G19" s="399">
        <v>15548861</v>
      </c>
      <c r="H19" s="399">
        <v>16162701</v>
      </c>
      <c r="I19" s="399">
        <v>12286734</v>
      </c>
      <c r="J19" s="503">
        <v>1053040</v>
      </c>
      <c r="K19" s="406"/>
      <c r="L19" s="407"/>
      <c r="M19" s="406"/>
      <c r="N19" s="407"/>
      <c r="O19" s="406"/>
    </row>
    <row r="20" spans="1:15" s="412" customFormat="1" ht="24" customHeight="1">
      <c r="A20" s="461" t="s">
        <v>849</v>
      </c>
      <c r="B20" s="409">
        <f t="shared" ref="B20:J20" si="1">SUM(B18*1000/B19)</f>
        <v>566.50475278225326</v>
      </c>
      <c r="C20" s="409">
        <f t="shared" si="1"/>
        <v>538.51975989294783</v>
      </c>
      <c r="D20" s="409">
        <f t="shared" si="1"/>
        <v>340.49269270413174</v>
      </c>
      <c r="E20" s="409">
        <f t="shared" si="1"/>
        <v>754.24650459099439</v>
      </c>
      <c r="F20" s="409">
        <f t="shared" si="1"/>
        <v>810.0579325690901</v>
      </c>
      <c r="G20" s="409">
        <f>SUM(G18*1000/G19)</f>
        <v>824.19033780030577</v>
      </c>
      <c r="H20" s="409">
        <f>SUM(H18*1000/H19)</f>
        <v>583.12908219981307</v>
      </c>
      <c r="I20" s="409">
        <f t="shared" si="1"/>
        <v>667.61199518114415</v>
      </c>
      <c r="J20" s="506">
        <f t="shared" si="1"/>
        <v>810.1126263009952</v>
      </c>
    </row>
    <row r="21" spans="1:15" s="372" customFormat="1" ht="24" customHeight="1">
      <c r="A21" s="917" t="s">
        <v>757</v>
      </c>
      <c r="B21" s="918"/>
      <c r="C21" s="918"/>
      <c r="D21" s="918"/>
      <c r="E21" s="918"/>
      <c r="F21" s="918"/>
      <c r="G21" s="918"/>
      <c r="H21" s="918"/>
      <c r="I21" s="918"/>
      <c r="J21" s="919"/>
      <c r="K21" s="71"/>
      <c r="L21" s="71"/>
      <c r="M21" s="71"/>
      <c r="N21" s="71"/>
      <c r="O21" s="71"/>
    </row>
    <row r="22" spans="1:15" s="372" customFormat="1" ht="24" customHeight="1">
      <c r="A22" s="497" t="s">
        <v>28</v>
      </c>
      <c r="B22" s="498"/>
      <c r="C22" s="499">
        <v>1</v>
      </c>
      <c r="D22" s="499">
        <v>2</v>
      </c>
      <c r="E22" s="499">
        <v>3</v>
      </c>
      <c r="F22" s="394">
        <v>4</v>
      </c>
      <c r="G22" s="500">
        <v>5</v>
      </c>
      <c r="H22" s="499">
        <v>6</v>
      </c>
      <c r="I22" s="499">
        <v>7</v>
      </c>
      <c r="J22" s="501">
        <v>15</v>
      </c>
      <c r="K22" s="97"/>
      <c r="L22" s="97"/>
      <c r="M22" s="97"/>
      <c r="N22" s="97"/>
      <c r="O22" s="97"/>
    </row>
    <row r="23" spans="1:15" s="3" customFormat="1" ht="24" customHeight="1">
      <c r="A23" s="405" t="s">
        <v>302</v>
      </c>
      <c r="B23" s="399">
        <v>241072222</v>
      </c>
      <c r="C23" s="399">
        <v>79682489</v>
      </c>
      <c r="D23" s="399">
        <v>53243256</v>
      </c>
      <c r="E23" s="399">
        <v>27829628</v>
      </c>
      <c r="F23" s="399">
        <v>16145821</v>
      </c>
      <c r="G23" s="502">
        <v>15788245</v>
      </c>
      <c r="H23" s="399">
        <v>14144075</v>
      </c>
      <c r="I23" s="399">
        <v>8582133</v>
      </c>
      <c r="J23" s="503">
        <v>1065427</v>
      </c>
      <c r="K23" s="407"/>
      <c r="L23" s="406"/>
      <c r="M23" s="407"/>
      <c r="N23" s="407"/>
      <c r="O23" s="407"/>
    </row>
    <row r="24" spans="1:15" s="3" customFormat="1" ht="24" customHeight="1">
      <c r="A24" s="405" t="s">
        <v>27</v>
      </c>
      <c r="B24" s="399">
        <v>357418306</v>
      </c>
      <c r="C24" s="399">
        <v>129763775</v>
      </c>
      <c r="D24" s="399">
        <v>96752806</v>
      </c>
      <c r="E24" s="399">
        <v>35355669</v>
      </c>
      <c r="F24" s="504">
        <v>19046849</v>
      </c>
      <c r="G24" s="505">
        <v>20896994</v>
      </c>
      <c r="H24" s="399">
        <v>16344716</v>
      </c>
      <c r="I24" s="399">
        <v>12015206</v>
      </c>
      <c r="J24" s="503">
        <v>1371145</v>
      </c>
      <c r="K24" s="407"/>
      <c r="L24" s="406"/>
      <c r="M24" s="407"/>
      <c r="N24" s="407"/>
      <c r="O24" s="407"/>
    </row>
    <row r="25" spans="1:15" s="467" customFormat="1" ht="24" customHeight="1" thickBot="1">
      <c r="A25" s="472" t="s">
        <v>849</v>
      </c>
      <c r="B25" s="423">
        <f t="shared" ref="B25:J25" si="2">SUM(B23*1000/B24)</f>
        <v>674.48202275347364</v>
      </c>
      <c r="C25" s="423">
        <f t="shared" si="2"/>
        <v>614.05803738369968</v>
      </c>
      <c r="D25" s="423">
        <f t="shared" si="2"/>
        <v>550.3019312948918</v>
      </c>
      <c r="E25" s="423">
        <f t="shared" si="2"/>
        <v>787.13340143556616</v>
      </c>
      <c r="F25" s="423">
        <f t="shared" si="2"/>
        <v>847.68987248231974</v>
      </c>
      <c r="G25" s="821">
        <f t="shared" si="2"/>
        <v>755.52708681449587</v>
      </c>
      <c r="H25" s="423">
        <f t="shared" si="2"/>
        <v>865.36070739925981</v>
      </c>
      <c r="I25" s="423">
        <f t="shared" si="2"/>
        <v>714.27264751016332</v>
      </c>
      <c r="J25" s="512">
        <f t="shared" si="2"/>
        <v>777.03452224235946</v>
      </c>
    </row>
  </sheetData>
  <mergeCells count="1">
    <mergeCell ref="A21:J21"/>
  </mergeCells>
  <phoneticPr fontId="2"/>
  <pageMargins left="0.59055118110236227" right="0.59055118110236227" top="0.98425196850393704" bottom="0.98425196850393704" header="0.51181102362204722" footer="0.51181102362204722"/>
  <pageSetup paperSize="9" orientation="landscape" r:id="rId1"/>
  <headerFooter alignWithMargins="0">
    <oddFooter>&amp;R19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5"/>
  <sheetViews>
    <sheetView showGridLines="0" zoomScale="80" zoomScaleNormal="80" workbookViewId="0">
      <selection activeCell="A3" sqref="A3"/>
    </sheetView>
  </sheetViews>
  <sheetFormatPr baseColWidth="10" defaultColWidth="9" defaultRowHeight="20"/>
  <cols>
    <col min="1" max="1" width="25.83203125" style="374" customWidth="1"/>
    <col min="2" max="6" width="18.83203125" style="374" customWidth="1"/>
    <col min="7" max="9" width="18.83203125" style="375" customWidth="1"/>
    <col min="10" max="10" width="18.83203125" style="374" customWidth="1"/>
    <col min="11" max="11" width="18.83203125" style="375" customWidth="1"/>
    <col min="12" max="12" width="18.83203125" style="374" customWidth="1"/>
    <col min="13" max="13" width="9.1640625" style="374" bestFit="1" customWidth="1"/>
    <col min="14" max="14" width="10.1640625" style="374" bestFit="1" customWidth="1"/>
    <col min="15" max="15" width="6.5" style="374" bestFit="1" customWidth="1"/>
    <col min="16" max="16384" width="9" style="374"/>
  </cols>
  <sheetData>
    <row r="1" spans="1:11" s="372" customFormat="1" ht="24" customHeight="1">
      <c r="A1" s="371" t="s">
        <v>763</v>
      </c>
      <c r="G1" s="373"/>
      <c r="H1" s="373"/>
      <c r="I1" s="373"/>
      <c r="K1" s="373"/>
    </row>
    <row r="2" spans="1:11" s="372" customFormat="1" ht="24" customHeight="1">
      <c r="A2" s="371" t="s">
        <v>885</v>
      </c>
      <c r="G2" s="373"/>
      <c r="H2" s="373"/>
      <c r="I2" s="373"/>
      <c r="K2" s="373"/>
    </row>
    <row r="3" spans="1:11" ht="24" customHeight="1" thickBot="1">
      <c r="K3" s="376"/>
    </row>
    <row r="4" spans="1:11" s="384" customFormat="1" ht="24" customHeight="1">
      <c r="A4" s="377"/>
      <c r="B4" s="432" t="s">
        <v>29</v>
      </c>
      <c r="C4" s="379" t="s">
        <v>40</v>
      </c>
      <c r="D4" s="380" t="s">
        <v>39</v>
      </c>
      <c r="E4" s="379" t="s">
        <v>44</v>
      </c>
      <c r="F4" s="379" t="s">
        <v>680</v>
      </c>
      <c r="G4" s="379" t="s">
        <v>377</v>
      </c>
      <c r="H4" s="379" t="s">
        <v>669</v>
      </c>
      <c r="I4" s="476" t="s">
        <v>11</v>
      </c>
    </row>
    <row r="5" spans="1:11" s="391" customFormat="1" ht="24" customHeight="1">
      <c r="A5" s="385"/>
      <c r="B5" s="386" t="s">
        <v>33</v>
      </c>
      <c r="C5" s="388" t="s">
        <v>41</v>
      </c>
      <c r="D5" s="388" t="s">
        <v>467</v>
      </c>
      <c r="E5" s="388" t="s">
        <v>679</v>
      </c>
      <c r="F5" s="388" t="s">
        <v>381</v>
      </c>
      <c r="G5" s="388" t="s">
        <v>335</v>
      </c>
      <c r="H5" s="388" t="s">
        <v>394</v>
      </c>
      <c r="I5" s="477" t="s">
        <v>42</v>
      </c>
    </row>
    <row r="6" spans="1:11" ht="24" customHeight="1">
      <c r="A6" s="413" t="s">
        <v>418</v>
      </c>
      <c r="B6" s="414"/>
      <c r="C6" s="414"/>
      <c r="D6" s="414"/>
      <c r="E6" s="414"/>
      <c r="F6" s="414"/>
      <c r="G6" s="414"/>
      <c r="H6" s="414"/>
      <c r="I6" s="415"/>
    </row>
    <row r="7" spans="1:11" ht="24" customHeight="1">
      <c r="A7" s="392" t="s">
        <v>28</v>
      </c>
      <c r="B7" s="393"/>
      <c r="C7" s="394">
        <v>2</v>
      </c>
      <c r="D7" s="394">
        <v>1</v>
      </c>
      <c r="E7" s="395">
        <v>3</v>
      </c>
      <c r="F7" s="394">
        <v>4</v>
      </c>
      <c r="G7" s="395">
        <v>5</v>
      </c>
      <c r="H7" s="394">
        <v>6</v>
      </c>
      <c r="I7" s="478">
        <v>7</v>
      </c>
    </row>
    <row r="8" spans="1:11" ht="24" customHeight="1">
      <c r="A8" s="405" t="s">
        <v>302</v>
      </c>
      <c r="B8" s="479">
        <v>9112480</v>
      </c>
      <c r="C8" s="479">
        <v>4182193</v>
      </c>
      <c r="D8" s="479">
        <v>4643932</v>
      </c>
      <c r="E8" s="480">
        <v>194546</v>
      </c>
      <c r="F8" s="479">
        <v>69939</v>
      </c>
      <c r="G8" s="480">
        <v>13088</v>
      </c>
      <c r="H8" s="479">
        <v>5835</v>
      </c>
      <c r="I8" s="482">
        <v>2520</v>
      </c>
    </row>
    <row r="9" spans="1:11" ht="24" customHeight="1">
      <c r="A9" s="438" t="s">
        <v>27</v>
      </c>
      <c r="B9" s="483">
        <v>92099876</v>
      </c>
      <c r="C9" s="484">
        <v>38359763</v>
      </c>
      <c r="D9" s="483">
        <v>51193790</v>
      </c>
      <c r="E9" s="485">
        <v>1789200</v>
      </c>
      <c r="F9" s="483">
        <v>598608</v>
      </c>
      <c r="G9" s="485">
        <v>120198</v>
      </c>
      <c r="H9" s="483">
        <v>13684</v>
      </c>
      <c r="I9" s="487">
        <v>24000</v>
      </c>
    </row>
    <row r="10" spans="1:11" ht="24" customHeight="1">
      <c r="A10" s="441" t="s">
        <v>849</v>
      </c>
      <c r="B10" s="442">
        <f t="shared" ref="B10:G10" si="0">SUM(B8*1000/B9)</f>
        <v>98.941284133759311</v>
      </c>
      <c r="C10" s="442">
        <f t="shared" si="0"/>
        <v>109.02551718059364</v>
      </c>
      <c r="D10" s="442">
        <f t="shared" si="0"/>
        <v>90.712799345389357</v>
      </c>
      <c r="E10" s="442">
        <f t="shared" si="0"/>
        <v>108.73351218421641</v>
      </c>
      <c r="F10" s="442">
        <f t="shared" ref="F10" si="1">SUM(F8*1000/F9)</f>
        <v>116.83605965840751</v>
      </c>
      <c r="G10" s="442">
        <f t="shared" si="0"/>
        <v>108.88700311153264</v>
      </c>
      <c r="H10" s="442">
        <v>426.41040631394327</v>
      </c>
      <c r="I10" s="489">
        <f>SUM(I8*1000/I9)</f>
        <v>105</v>
      </c>
    </row>
    <row r="11" spans="1:11" ht="24" customHeight="1">
      <c r="A11" s="466" t="s">
        <v>433</v>
      </c>
      <c r="B11" s="428"/>
      <c r="C11" s="428"/>
      <c r="D11" s="428"/>
      <c r="E11" s="428"/>
      <c r="F11" s="428"/>
      <c r="G11" s="428"/>
      <c r="H11" s="428"/>
      <c r="I11" s="429"/>
    </row>
    <row r="12" spans="1:11" ht="24" customHeight="1">
      <c r="A12" s="392" t="s">
        <v>28</v>
      </c>
      <c r="B12" s="393"/>
      <c r="C12" s="394">
        <v>1</v>
      </c>
      <c r="D12" s="394">
        <v>2</v>
      </c>
      <c r="E12" s="920" t="s">
        <v>662</v>
      </c>
      <c r="F12" s="395">
        <v>3</v>
      </c>
      <c r="G12" s="395">
        <v>5</v>
      </c>
      <c r="H12" s="395">
        <v>4</v>
      </c>
      <c r="I12" s="903" t="s">
        <v>662</v>
      </c>
    </row>
    <row r="13" spans="1:11" ht="24" customHeight="1">
      <c r="A13" s="405" t="s">
        <v>302</v>
      </c>
      <c r="B13" s="479">
        <v>9498496</v>
      </c>
      <c r="C13" s="479">
        <v>5015723</v>
      </c>
      <c r="D13" s="479">
        <v>4433315</v>
      </c>
      <c r="E13" s="921"/>
      <c r="F13" s="481">
        <v>44943</v>
      </c>
      <c r="G13" s="480">
        <v>1556</v>
      </c>
      <c r="H13" s="481">
        <v>2744</v>
      </c>
      <c r="I13" s="927"/>
    </row>
    <row r="14" spans="1:11" ht="24" customHeight="1">
      <c r="A14" s="438" t="s">
        <v>27</v>
      </c>
      <c r="B14" s="483">
        <v>83868083</v>
      </c>
      <c r="C14" s="483">
        <v>37904920</v>
      </c>
      <c r="D14" s="490">
        <v>45684510</v>
      </c>
      <c r="E14" s="921"/>
      <c r="F14" s="486">
        <v>264280</v>
      </c>
      <c r="G14" s="485">
        <v>8800</v>
      </c>
      <c r="H14" s="486">
        <v>5323</v>
      </c>
      <c r="I14" s="927"/>
    </row>
    <row r="15" spans="1:11" ht="24" customHeight="1">
      <c r="A15" s="441" t="s">
        <v>849</v>
      </c>
      <c r="B15" s="442">
        <f t="shared" ref="B15:H15" si="2">SUM(B13*1000/B14)</f>
        <v>113.25519387393176</v>
      </c>
      <c r="C15" s="442">
        <f t="shared" si="2"/>
        <v>132.32379859923196</v>
      </c>
      <c r="D15" s="442">
        <f t="shared" si="2"/>
        <v>97.041973307801698</v>
      </c>
      <c r="E15" s="922"/>
      <c r="F15" s="442">
        <f t="shared" ref="F15" si="3">SUM(F13*1000/F14)</f>
        <v>170.05827153019524</v>
      </c>
      <c r="G15" s="442">
        <f t="shared" ref="G15" si="4">SUM(G13*1000/G14)</f>
        <v>176.81818181818181</v>
      </c>
      <c r="H15" s="442">
        <f t="shared" si="2"/>
        <v>515.49877888408787</v>
      </c>
      <c r="I15" s="928"/>
    </row>
    <row r="16" spans="1:11" ht="24" customHeight="1">
      <c r="A16" s="413" t="s">
        <v>660</v>
      </c>
      <c r="B16" s="765"/>
      <c r="C16" s="765"/>
      <c r="D16" s="765"/>
      <c r="E16" s="765"/>
      <c r="F16" s="765"/>
      <c r="G16" s="765"/>
      <c r="H16" s="765"/>
      <c r="I16" s="766"/>
    </row>
    <row r="17" spans="1:9" ht="24" customHeight="1">
      <c r="A17" s="392" t="s">
        <v>28</v>
      </c>
      <c r="B17" s="393"/>
      <c r="C17" s="394">
        <v>1</v>
      </c>
      <c r="D17" s="394">
        <v>2</v>
      </c>
      <c r="E17" s="395">
        <v>3</v>
      </c>
      <c r="F17" s="394">
        <v>5</v>
      </c>
      <c r="G17" s="395">
        <v>4</v>
      </c>
      <c r="H17" s="394">
        <v>6</v>
      </c>
      <c r="I17" s="925" t="s">
        <v>662</v>
      </c>
    </row>
    <row r="18" spans="1:9" ht="24" customHeight="1">
      <c r="A18" s="405" t="s">
        <v>302</v>
      </c>
      <c r="B18" s="479">
        <v>8608454</v>
      </c>
      <c r="C18" s="479">
        <v>5072505</v>
      </c>
      <c r="D18" s="479">
        <v>3391021</v>
      </c>
      <c r="E18" s="480">
        <v>88355</v>
      </c>
      <c r="F18" s="479">
        <v>20308</v>
      </c>
      <c r="G18" s="480">
        <v>34483</v>
      </c>
      <c r="H18" s="479">
        <v>1040</v>
      </c>
      <c r="I18" s="926"/>
    </row>
    <row r="19" spans="1:9" ht="24" customHeight="1">
      <c r="A19" s="438" t="s">
        <v>27</v>
      </c>
      <c r="B19" s="490">
        <v>54939370</v>
      </c>
      <c r="C19" s="484">
        <v>32938583</v>
      </c>
      <c r="D19" s="483">
        <v>21047820</v>
      </c>
      <c r="E19" s="485">
        <v>647660</v>
      </c>
      <c r="F19" s="483">
        <v>98040</v>
      </c>
      <c r="G19" s="485">
        <v>204425</v>
      </c>
      <c r="H19" s="483">
        <v>1982</v>
      </c>
      <c r="I19" s="926"/>
    </row>
    <row r="20" spans="1:9" ht="24" customHeight="1">
      <c r="A20" s="441" t="s">
        <v>849</v>
      </c>
      <c r="B20" s="442">
        <f t="shared" ref="B20:G20" si="5">SUM(B18*1000/B19)</f>
        <v>156.69007489528911</v>
      </c>
      <c r="C20" s="442">
        <f>SUM(C18*1000/C19)</f>
        <v>153.99888331565447</v>
      </c>
      <c r="D20" s="442">
        <f t="shared" si="5"/>
        <v>161.11031926346766</v>
      </c>
      <c r="E20" s="442">
        <f t="shared" si="5"/>
        <v>136.42188802766884</v>
      </c>
      <c r="F20" s="442">
        <f>SUM(F18*1000/F19)</f>
        <v>207.13994288045694</v>
      </c>
      <c r="G20" s="488">
        <f t="shared" si="5"/>
        <v>168.6828910358322</v>
      </c>
      <c r="H20" s="442">
        <f>SUM(H18*1000/H19)</f>
        <v>524.7225025227043</v>
      </c>
      <c r="I20" s="926"/>
    </row>
    <row r="21" spans="1:9" ht="24" customHeight="1">
      <c r="A21" s="917" t="s">
        <v>757</v>
      </c>
      <c r="B21" s="918"/>
      <c r="C21" s="918"/>
      <c r="D21" s="918"/>
      <c r="E21" s="918"/>
      <c r="F21" s="918"/>
      <c r="G21" s="918"/>
      <c r="H21" s="918"/>
      <c r="I21" s="919"/>
    </row>
    <row r="22" spans="1:9" ht="24" customHeight="1">
      <c r="A22" s="392" t="s">
        <v>28</v>
      </c>
      <c r="B22" s="393"/>
      <c r="C22" s="394">
        <v>1</v>
      </c>
      <c r="D22" s="394">
        <v>2</v>
      </c>
      <c r="E22" s="395">
        <v>3</v>
      </c>
      <c r="F22" s="395">
        <v>4</v>
      </c>
      <c r="G22" s="395">
        <v>5</v>
      </c>
      <c r="H22" s="395">
        <v>6</v>
      </c>
      <c r="I22" s="925" t="s">
        <v>662</v>
      </c>
    </row>
    <row r="23" spans="1:9" ht="24" customHeight="1">
      <c r="A23" s="405" t="s">
        <v>302</v>
      </c>
      <c r="B23" s="479">
        <v>8841821</v>
      </c>
      <c r="C23" s="479">
        <v>4768301</v>
      </c>
      <c r="D23" s="479">
        <v>3831212</v>
      </c>
      <c r="E23" s="480">
        <v>104893</v>
      </c>
      <c r="F23" s="480">
        <v>79689</v>
      </c>
      <c r="G23" s="480">
        <v>50318</v>
      </c>
      <c r="H23" s="481">
        <v>2826</v>
      </c>
      <c r="I23" s="926"/>
    </row>
    <row r="24" spans="1:9" ht="24" customHeight="1">
      <c r="A24" s="438" t="s">
        <v>27</v>
      </c>
      <c r="B24" s="483">
        <v>70574140</v>
      </c>
      <c r="C24" s="484">
        <v>29558330</v>
      </c>
      <c r="D24" s="483">
        <v>39732445</v>
      </c>
      <c r="E24" s="485">
        <v>574560</v>
      </c>
      <c r="F24" s="485">
        <v>441980</v>
      </c>
      <c r="G24" s="485">
        <v>256000</v>
      </c>
      <c r="H24" s="486">
        <v>3893</v>
      </c>
      <c r="I24" s="926"/>
    </row>
    <row r="25" spans="1:9" ht="24" customHeight="1" thickBot="1">
      <c r="A25" s="446" t="s">
        <v>849</v>
      </c>
      <c r="B25" s="447">
        <f t="shared" ref="B25:H25" si="6">SUM(B23*1000/B24)</f>
        <v>125.28414798961772</v>
      </c>
      <c r="C25" s="447">
        <f t="shared" si="6"/>
        <v>161.31834917601907</v>
      </c>
      <c r="D25" s="447">
        <f t="shared" si="6"/>
        <v>96.425276622166095</v>
      </c>
      <c r="E25" s="447">
        <f t="shared" si="6"/>
        <v>182.56230854915066</v>
      </c>
      <c r="F25" s="447">
        <f t="shared" si="6"/>
        <v>180.3000135752749</v>
      </c>
      <c r="G25" s="449">
        <f t="shared" si="6"/>
        <v>196.5546875</v>
      </c>
      <c r="H25" s="447">
        <f t="shared" si="6"/>
        <v>725.91831492422295</v>
      </c>
      <c r="I25" s="929"/>
    </row>
  </sheetData>
  <mergeCells count="5">
    <mergeCell ref="A21:I21"/>
    <mergeCell ref="I17:I20"/>
    <mergeCell ref="E12:E15"/>
    <mergeCell ref="I12:I15"/>
    <mergeCell ref="I22:I25"/>
  </mergeCells>
  <phoneticPr fontId="2"/>
  <pageMargins left="0.78740157480314965" right="0.78740157480314965" top="0.98425196850393704" bottom="0.98425196850393704" header="0.51181102362204722" footer="0.51181102362204722"/>
  <pageSetup paperSize="9" scale="79"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5"/>
  <sheetViews>
    <sheetView showGridLines="0" zoomScale="80" zoomScaleNormal="80" workbookViewId="0">
      <selection activeCell="A3" sqref="A3"/>
    </sheetView>
  </sheetViews>
  <sheetFormatPr baseColWidth="10" defaultColWidth="9" defaultRowHeight="19"/>
  <cols>
    <col min="1" max="1" width="26" style="372" customWidth="1"/>
    <col min="2" max="2" width="18.83203125" style="372" customWidth="1"/>
    <col min="3" max="11" width="18.83203125" style="373" customWidth="1"/>
    <col min="12" max="13" width="18.83203125" style="372" customWidth="1"/>
    <col min="14" max="16384" width="9" style="372"/>
  </cols>
  <sheetData>
    <row r="1" spans="1:12" ht="24" customHeight="1">
      <c r="A1" s="371" t="s">
        <v>764</v>
      </c>
    </row>
    <row r="2" spans="1:12" ht="24" customHeight="1">
      <c r="A2" s="371" t="s">
        <v>886</v>
      </c>
    </row>
    <row r="3" spans="1:12" ht="24" customHeight="1" thickBot="1">
      <c r="A3" s="374"/>
      <c r="B3" s="374"/>
      <c r="C3" s="375"/>
      <c r="D3" s="375"/>
      <c r="E3" s="375"/>
      <c r="F3" s="375"/>
      <c r="G3" s="375"/>
      <c r="H3" s="375"/>
      <c r="I3" s="375"/>
      <c r="J3" s="375"/>
      <c r="K3" s="375"/>
      <c r="L3" s="374"/>
    </row>
    <row r="4" spans="1:12" s="384" customFormat="1" ht="24" customHeight="1">
      <c r="A4" s="377"/>
      <c r="B4" s="378" t="s">
        <v>29</v>
      </c>
      <c r="C4" s="379" t="s">
        <v>358</v>
      </c>
      <c r="D4" s="432" t="s">
        <v>359</v>
      </c>
      <c r="E4" s="379" t="s">
        <v>360</v>
      </c>
      <c r="F4" s="379" t="s">
        <v>43</v>
      </c>
      <c r="G4" s="433" t="s">
        <v>32</v>
      </c>
      <c r="H4" s="450" t="s">
        <v>407</v>
      </c>
      <c r="I4" s="450" t="s">
        <v>765</v>
      </c>
      <c r="J4" s="379" t="s">
        <v>391</v>
      </c>
      <c r="K4" s="434" t="s">
        <v>392</v>
      </c>
    </row>
    <row r="5" spans="1:12" s="391" customFormat="1" ht="24" customHeight="1">
      <c r="A5" s="385"/>
      <c r="B5" s="386" t="s">
        <v>33</v>
      </c>
      <c r="C5" s="451" t="s">
        <v>335</v>
      </c>
      <c r="D5" s="386" t="s">
        <v>469</v>
      </c>
      <c r="E5" s="388" t="s">
        <v>470</v>
      </c>
      <c r="F5" s="388" t="s">
        <v>394</v>
      </c>
      <c r="G5" s="389" t="s">
        <v>35</v>
      </c>
      <c r="H5" s="387" t="s">
        <v>408</v>
      </c>
      <c r="I5" s="387" t="s">
        <v>801</v>
      </c>
      <c r="J5" s="388" t="s">
        <v>468</v>
      </c>
      <c r="K5" s="426" t="s">
        <v>393</v>
      </c>
    </row>
    <row r="6" spans="1:12" ht="24" customHeight="1">
      <c r="A6" s="466" t="s">
        <v>418</v>
      </c>
      <c r="B6" s="428"/>
      <c r="C6" s="428"/>
      <c r="D6" s="428"/>
      <c r="E6" s="428"/>
      <c r="F6" s="428"/>
      <c r="G6" s="428"/>
      <c r="H6" s="428"/>
      <c r="I6" s="428"/>
      <c r="J6" s="428"/>
      <c r="K6" s="429"/>
    </row>
    <row r="7" spans="1:12" ht="24" customHeight="1">
      <c r="A7" s="392" t="s">
        <v>28</v>
      </c>
      <c r="B7" s="452"/>
      <c r="C7" s="453">
        <v>1</v>
      </c>
      <c r="D7" s="454">
        <v>2</v>
      </c>
      <c r="E7" s="453">
        <v>5</v>
      </c>
      <c r="F7" s="454">
        <v>3</v>
      </c>
      <c r="G7" s="455">
        <v>7</v>
      </c>
      <c r="H7" s="454">
        <v>8</v>
      </c>
      <c r="I7" s="454">
        <v>9</v>
      </c>
      <c r="J7" s="454">
        <v>4</v>
      </c>
      <c r="K7" s="456">
        <v>6</v>
      </c>
    </row>
    <row r="8" spans="1:12" s="3" customFormat="1" ht="24" customHeight="1">
      <c r="A8" s="405" t="s">
        <v>302</v>
      </c>
      <c r="B8" s="398">
        <v>4277887697</v>
      </c>
      <c r="C8" s="399">
        <v>1541031421</v>
      </c>
      <c r="D8" s="400">
        <v>534754570</v>
      </c>
      <c r="E8" s="399">
        <v>372355164</v>
      </c>
      <c r="F8" s="400">
        <v>472317905</v>
      </c>
      <c r="G8" s="402">
        <v>222162528</v>
      </c>
      <c r="H8" s="400">
        <v>105032763</v>
      </c>
      <c r="I8" s="400">
        <v>103608355</v>
      </c>
      <c r="J8" s="400">
        <v>469061312</v>
      </c>
      <c r="K8" s="427">
        <v>234682790</v>
      </c>
    </row>
    <row r="9" spans="1:12" s="3" customFormat="1" ht="24" customHeight="1">
      <c r="A9" s="405" t="s">
        <v>411</v>
      </c>
      <c r="B9" s="398">
        <v>74316276</v>
      </c>
      <c r="C9" s="458">
        <v>26638894</v>
      </c>
      <c r="D9" s="458">
        <v>10113271</v>
      </c>
      <c r="E9" s="398">
        <v>6566869</v>
      </c>
      <c r="F9" s="458">
        <v>7070024</v>
      </c>
      <c r="G9" s="460">
        <v>3499889</v>
      </c>
      <c r="H9" s="458">
        <v>1885912</v>
      </c>
      <c r="I9" s="458">
        <v>1904286</v>
      </c>
      <c r="J9" s="458">
        <v>8970202</v>
      </c>
      <c r="K9" s="430">
        <v>4293195</v>
      </c>
    </row>
    <row r="10" spans="1:12" s="467" customFormat="1" ht="24" customHeight="1">
      <c r="A10" s="461" t="s">
        <v>849</v>
      </c>
      <c r="B10" s="462">
        <f t="shared" ref="B10:D10" si="0">SUM(B8/B9)</f>
        <v>57.563267796141993</v>
      </c>
      <c r="C10" s="462">
        <f t="shared" si="0"/>
        <v>57.848926498224742</v>
      </c>
      <c r="D10" s="462">
        <f t="shared" si="0"/>
        <v>52.876519377360701</v>
      </c>
      <c r="E10" s="462">
        <f>SUM(E8/E9)</f>
        <v>56.702084966214493</v>
      </c>
      <c r="F10" s="462">
        <f t="shared" ref="F10:G10" si="1">SUM(F8/F9)</f>
        <v>66.805700376688961</v>
      </c>
      <c r="G10" s="463">
        <f t="shared" si="1"/>
        <v>63.477021128384358</v>
      </c>
      <c r="H10" s="464">
        <f t="shared" ref="H10:I10" si="2">SUM(H8/H9)</f>
        <v>55.693353136307529</v>
      </c>
      <c r="I10" s="464">
        <f t="shared" si="2"/>
        <v>54.407980208855186</v>
      </c>
      <c r="J10" s="462">
        <f>SUM(J8/J9)</f>
        <v>52.291053423323135</v>
      </c>
      <c r="K10" s="465">
        <v>54.663901826029331</v>
      </c>
    </row>
    <row r="11" spans="1:12" ht="24" customHeight="1">
      <c r="A11" s="413" t="s">
        <v>433</v>
      </c>
      <c r="B11" s="468"/>
      <c r="C11" s="468"/>
      <c r="D11" s="468"/>
      <c r="E11" s="468"/>
      <c r="F11" s="468"/>
      <c r="G11" s="468"/>
      <c r="H11" s="468"/>
      <c r="I11" s="468"/>
      <c r="J11" s="468"/>
      <c r="K11" s="469"/>
    </row>
    <row r="12" spans="1:12" ht="24" customHeight="1">
      <c r="A12" s="392" t="s">
        <v>28</v>
      </c>
      <c r="B12" s="452"/>
      <c r="C12" s="453">
        <v>1</v>
      </c>
      <c r="D12" s="454">
        <v>2</v>
      </c>
      <c r="E12" s="453">
        <v>3</v>
      </c>
      <c r="F12" s="454">
        <v>4</v>
      </c>
      <c r="G12" s="455">
        <v>5</v>
      </c>
      <c r="H12" s="454">
        <v>7</v>
      </c>
      <c r="I12" s="454">
        <v>10</v>
      </c>
      <c r="J12" s="454">
        <v>6</v>
      </c>
      <c r="K12" s="456">
        <v>8</v>
      </c>
    </row>
    <row r="13" spans="1:12" ht="24" customHeight="1">
      <c r="A13" s="405" t="s">
        <v>302</v>
      </c>
      <c r="B13" s="398">
        <v>8464195655</v>
      </c>
      <c r="C13" s="399">
        <v>3638704115</v>
      </c>
      <c r="D13" s="400">
        <v>1286167422</v>
      </c>
      <c r="E13" s="399">
        <v>678133147</v>
      </c>
      <c r="F13" s="400">
        <v>572308870</v>
      </c>
      <c r="G13" s="402">
        <v>489703313</v>
      </c>
      <c r="H13" s="400">
        <v>335977418</v>
      </c>
      <c r="I13" s="400">
        <v>244491286</v>
      </c>
      <c r="J13" s="400">
        <v>402463267</v>
      </c>
      <c r="K13" s="470">
        <v>325560800</v>
      </c>
    </row>
    <row r="14" spans="1:12" ht="24" customHeight="1">
      <c r="A14" s="405" t="s">
        <v>411</v>
      </c>
      <c r="B14" s="398">
        <v>71997664</v>
      </c>
      <c r="C14" s="458">
        <v>30750906</v>
      </c>
      <c r="D14" s="458">
        <v>12048622</v>
      </c>
      <c r="E14" s="398">
        <v>6869316</v>
      </c>
      <c r="F14" s="458">
        <v>4135856</v>
      </c>
      <c r="G14" s="460">
        <v>3789956</v>
      </c>
      <c r="H14" s="458">
        <v>2540892</v>
      </c>
      <c r="I14" s="458">
        <v>2529105</v>
      </c>
      <c r="J14" s="458">
        <v>2883542</v>
      </c>
      <c r="K14" s="471">
        <v>3214142</v>
      </c>
    </row>
    <row r="15" spans="1:12" ht="24" customHeight="1">
      <c r="A15" s="461" t="s">
        <v>849</v>
      </c>
      <c r="B15" s="462">
        <f t="shared" ref="B15:K15" si="3">SUM(B13/B14)</f>
        <v>117.56208722271879</v>
      </c>
      <c r="C15" s="462">
        <f t="shared" si="3"/>
        <v>118.3283547808315</v>
      </c>
      <c r="D15" s="462">
        <f t="shared" si="3"/>
        <v>106.74809301843813</v>
      </c>
      <c r="E15" s="462">
        <f t="shared" si="3"/>
        <v>98.71916607126532</v>
      </c>
      <c r="F15" s="462">
        <f t="shared" si="3"/>
        <v>138.37736855441776</v>
      </c>
      <c r="G15" s="463">
        <f t="shared" si="3"/>
        <v>129.21081748706317</v>
      </c>
      <c r="H15" s="464">
        <f t="shared" si="3"/>
        <v>132.22813799248453</v>
      </c>
      <c r="I15" s="464">
        <f t="shared" si="3"/>
        <v>96.671069805326397</v>
      </c>
      <c r="J15" s="462">
        <f t="shared" ref="J15" si="4">SUM(J13/J14)</f>
        <v>139.57253509745999</v>
      </c>
      <c r="K15" s="443">
        <f t="shared" si="3"/>
        <v>101.2901110156303</v>
      </c>
    </row>
    <row r="16" spans="1:12" ht="24" customHeight="1">
      <c r="A16" s="413" t="s">
        <v>660</v>
      </c>
      <c r="B16" s="428"/>
      <c r="C16" s="428"/>
      <c r="D16" s="428"/>
      <c r="E16" s="428"/>
      <c r="F16" s="428"/>
      <c r="G16" s="428"/>
      <c r="H16" s="428"/>
      <c r="I16" s="428"/>
      <c r="J16" s="428"/>
      <c r="K16" s="429"/>
    </row>
    <row r="17" spans="1:11" ht="24" customHeight="1">
      <c r="A17" s="392" t="s">
        <v>28</v>
      </c>
      <c r="B17" s="452"/>
      <c r="C17" s="453">
        <v>1</v>
      </c>
      <c r="D17" s="454">
        <v>2</v>
      </c>
      <c r="E17" s="454">
        <v>3</v>
      </c>
      <c r="F17" s="453">
        <v>4</v>
      </c>
      <c r="G17" s="455">
        <v>5</v>
      </c>
      <c r="H17" s="454">
        <v>7</v>
      </c>
      <c r="I17" s="454">
        <v>9</v>
      </c>
      <c r="J17" s="454">
        <v>6</v>
      </c>
      <c r="K17" s="456">
        <v>8</v>
      </c>
    </row>
    <row r="18" spans="1:11" s="3" customFormat="1" ht="24" customHeight="1">
      <c r="A18" s="405" t="s">
        <v>302</v>
      </c>
      <c r="B18" s="398">
        <v>6520180406</v>
      </c>
      <c r="C18" s="399">
        <v>2782954155</v>
      </c>
      <c r="D18" s="400">
        <v>974360754</v>
      </c>
      <c r="E18" s="400">
        <v>585299209</v>
      </c>
      <c r="F18" s="457">
        <v>472414996</v>
      </c>
      <c r="G18" s="402">
        <v>387300640</v>
      </c>
      <c r="H18" s="400">
        <v>310378374</v>
      </c>
      <c r="I18" s="400">
        <v>196928581</v>
      </c>
      <c r="J18" s="400">
        <v>329208504</v>
      </c>
      <c r="K18" s="470">
        <v>236956529</v>
      </c>
    </row>
    <row r="19" spans="1:11" s="3" customFormat="1" ht="24" customHeight="1">
      <c r="A19" s="405" t="s">
        <v>411</v>
      </c>
      <c r="B19" s="398">
        <v>66150779</v>
      </c>
      <c r="C19" s="458">
        <v>27518832</v>
      </c>
      <c r="D19" s="458">
        <v>10333288</v>
      </c>
      <c r="E19" s="458">
        <v>6133326</v>
      </c>
      <c r="F19" s="459">
        <v>5524951</v>
      </c>
      <c r="G19" s="460">
        <v>3820278</v>
      </c>
      <c r="H19" s="458">
        <v>3036924</v>
      </c>
      <c r="I19" s="458">
        <v>2182147</v>
      </c>
      <c r="J19" s="458">
        <v>2934268</v>
      </c>
      <c r="K19" s="471">
        <v>2494282</v>
      </c>
    </row>
    <row r="20" spans="1:11" s="412" customFormat="1" ht="24" customHeight="1">
      <c r="A20" s="461" t="s">
        <v>849</v>
      </c>
      <c r="B20" s="462">
        <f t="shared" ref="B20:G20" si="5">SUM(B18/B19)</f>
        <v>98.565436485638358</v>
      </c>
      <c r="C20" s="462">
        <f t="shared" si="5"/>
        <v>101.12907971530187</v>
      </c>
      <c r="D20" s="462">
        <f>SUM(D18/D19)</f>
        <v>94.293389867774906</v>
      </c>
      <c r="E20" s="462">
        <f>SUM(E18/E19)</f>
        <v>95.429332958985057</v>
      </c>
      <c r="F20" s="462">
        <f>SUM(F18/F19)</f>
        <v>85.505734982988983</v>
      </c>
      <c r="G20" s="463">
        <f t="shared" si="5"/>
        <v>101.38022416169713</v>
      </c>
      <c r="H20" s="464">
        <f>SUM(H18/H19)</f>
        <v>102.20156118493581</v>
      </c>
      <c r="I20" s="464">
        <f>SUM(I18/I19)</f>
        <v>90.245332234721133</v>
      </c>
      <c r="J20" s="462">
        <f>SUM(J18/J19)</f>
        <v>112.19442259534576</v>
      </c>
      <c r="K20" s="443">
        <f>SUM(K18/K19)</f>
        <v>94.999895360668916</v>
      </c>
    </row>
    <row r="21" spans="1:11" ht="24" customHeight="1">
      <c r="A21" s="917" t="s">
        <v>757</v>
      </c>
      <c r="B21" s="918"/>
      <c r="C21" s="918"/>
      <c r="D21" s="918"/>
      <c r="E21" s="918"/>
      <c r="F21" s="918"/>
      <c r="G21" s="918"/>
      <c r="H21" s="918"/>
      <c r="I21" s="918"/>
      <c r="J21" s="918"/>
      <c r="K21" s="919"/>
    </row>
    <row r="22" spans="1:11" ht="24" customHeight="1">
      <c r="A22" s="392" t="s">
        <v>28</v>
      </c>
      <c r="B22" s="452"/>
      <c r="C22" s="453">
        <v>1</v>
      </c>
      <c r="D22" s="454">
        <v>2</v>
      </c>
      <c r="E22" s="453">
        <v>3</v>
      </c>
      <c r="F22" s="453">
        <v>4</v>
      </c>
      <c r="G22" s="455">
        <v>5</v>
      </c>
      <c r="H22" s="454">
        <v>6</v>
      </c>
      <c r="I22" s="454">
        <v>7</v>
      </c>
      <c r="J22" s="454">
        <v>8</v>
      </c>
      <c r="K22" s="456">
        <v>9</v>
      </c>
    </row>
    <row r="23" spans="1:11" s="3" customFormat="1" ht="24" customHeight="1">
      <c r="A23" s="405" t="s">
        <v>302</v>
      </c>
      <c r="B23" s="398">
        <v>6231825835</v>
      </c>
      <c r="C23" s="399">
        <v>2416175812</v>
      </c>
      <c r="D23" s="400">
        <v>942734532</v>
      </c>
      <c r="E23" s="399">
        <v>548167979</v>
      </c>
      <c r="F23" s="457">
        <v>542613051</v>
      </c>
      <c r="G23" s="402">
        <v>367000848</v>
      </c>
      <c r="H23" s="400">
        <v>313720791</v>
      </c>
      <c r="I23" s="400">
        <v>290789231</v>
      </c>
      <c r="J23" s="400">
        <v>283895516</v>
      </c>
      <c r="K23" s="427">
        <v>258104718</v>
      </c>
    </row>
    <row r="24" spans="1:11" s="3" customFormat="1" ht="24" customHeight="1">
      <c r="A24" s="405" t="s">
        <v>411</v>
      </c>
      <c r="B24" s="398">
        <v>65890673</v>
      </c>
      <c r="C24" s="458">
        <v>25139832</v>
      </c>
      <c r="D24" s="458">
        <v>10245365</v>
      </c>
      <c r="E24" s="398">
        <v>5683603</v>
      </c>
      <c r="F24" s="459">
        <v>6336383</v>
      </c>
      <c r="G24" s="460">
        <v>3662589</v>
      </c>
      <c r="H24" s="458">
        <v>3127017</v>
      </c>
      <c r="I24" s="458">
        <v>3388738</v>
      </c>
      <c r="J24" s="458">
        <v>2874735</v>
      </c>
      <c r="K24" s="430">
        <v>2738905</v>
      </c>
    </row>
    <row r="25" spans="1:11" s="412" customFormat="1" ht="24" customHeight="1" thickBot="1">
      <c r="A25" s="472" t="s">
        <v>849</v>
      </c>
      <c r="B25" s="473">
        <f t="shared" ref="B25:D25" si="6">SUM(B23/B24)</f>
        <v>94.578269598187291</v>
      </c>
      <c r="C25" s="473">
        <f t="shared" si="6"/>
        <v>96.109465329760354</v>
      </c>
      <c r="D25" s="473">
        <f t="shared" si="6"/>
        <v>92.015709738013243</v>
      </c>
      <c r="E25" s="473">
        <f>SUM(E23/E24)</f>
        <v>96.447267516749505</v>
      </c>
      <c r="F25" s="473">
        <f>SUM(F23/F24)</f>
        <v>85.634509624812765</v>
      </c>
      <c r="G25" s="474">
        <f t="shared" ref="G25" si="7">SUM(G23/G24)</f>
        <v>100.20257473606785</v>
      </c>
      <c r="H25" s="475">
        <f>SUM(H23/H24)</f>
        <v>100.32589877189666</v>
      </c>
      <c r="I25" s="475">
        <f t="shared" ref="I25:J25" si="8">SUM(I23/I24)</f>
        <v>85.810479004278292</v>
      </c>
      <c r="J25" s="475">
        <f t="shared" si="8"/>
        <v>98.755369103586943</v>
      </c>
      <c r="K25" s="822">
        <f>SUM(K23/K24)</f>
        <v>94.236462381864285</v>
      </c>
    </row>
  </sheetData>
  <mergeCells count="1">
    <mergeCell ref="A21:K21"/>
  </mergeCells>
  <phoneticPr fontId="2"/>
  <pageMargins left="0.78740157480314965" right="0.35433070866141736" top="0.98425196850393704" bottom="0.98425196850393704" header="0.51181102362204722" footer="0.51181102362204722"/>
  <pageSetup paperSize="9" scale="70"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31E84-0883-4147-91AF-D4FFDEF77EEB}">
  <sheetPr>
    <pageSetUpPr fitToPage="1"/>
  </sheetPr>
  <dimension ref="A1:K25"/>
  <sheetViews>
    <sheetView showGridLines="0" zoomScale="80" zoomScaleNormal="80" workbookViewId="0">
      <selection activeCell="A3" sqref="A3"/>
    </sheetView>
  </sheetViews>
  <sheetFormatPr baseColWidth="10" defaultColWidth="9" defaultRowHeight="19"/>
  <cols>
    <col min="1" max="1" width="26" style="372" customWidth="1"/>
    <col min="2" max="2" width="18.83203125" style="372" customWidth="1"/>
    <col min="3" max="10" width="18.83203125" style="373" customWidth="1"/>
    <col min="11" max="12" width="18.83203125" style="372" customWidth="1"/>
    <col min="13" max="16384" width="9" style="372"/>
  </cols>
  <sheetData>
    <row r="1" spans="1:11" ht="24" customHeight="1">
      <c r="A1" s="371" t="s">
        <v>766</v>
      </c>
    </row>
    <row r="2" spans="1:11" ht="24" customHeight="1">
      <c r="A2" s="371" t="s">
        <v>887</v>
      </c>
    </row>
    <row r="3" spans="1:11" ht="24" customHeight="1" thickBot="1">
      <c r="A3" s="374"/>
      <c r="B3" s="374"/>
      <c r="C3" s="375"/>
      <c r="D3" s="375"/>
      <c r="E3" s="375"/>
      <c r="F3" s="375"/>
      <c r="G3" s="375"/>
      <c r="H3" s="375"/>
      <c r="I3" s="375"/>
      <c r="J3" s="375"/>
      <c r="K3" s="374"/>
    </row>
    <row r="4" spans="1:11" s="384" customFormat="1" ht="24" customHeight="1">
      <c r="A4" s="377"/>
      <c r="B4" s="378" t="s">
        <v>29</v>
      </c>
      <c r="C4" s="379" t="s">
        <v>681</v>
      </c>
      <c r="D4" s="432" t="s">
        <v>407</v>
      </c>
      <c r="E4" s="379" t="s">
        <v>358</v>
      </c>
      <c r="F4" s="379" t="s">
        <v>682</v>
      </c>
      <c r="G4" s="379" t="s">
        <v>683</v>
      </c>
      <c r="H4" s="379" t="s">
        <v>669</v>
      </c>
      <c r="I4" s="433" t="s">
        <v>667</v>
      </c>
      <c r="J4" s="434" t="s">
        <v>684</v>
      </c>
    </row>
    <row r="5" spans="1:11" s="391" customFormat="1" ht="24" customHeight="1">
      <c r="A5" s="385"/>
      <c r="B5" s="386" t="s">
        <v>33</v>
      </c>
      <c r="C5" s="451" t="s">
        <v>732</v>
      </c>
      <c r="D5" s="386" t="s">
        <v>408</v>
      </c>
      <c r="E5" s="388" t="s">
        <v>335</v>
      </c>
      <c r="F5" s="388" t="s">
        <v>731</v>
      </c>
      <c r="G5" s="388" t="s">
        <v>730</v>
      </c>
      <c r="H5" s="388" t="s">
        <v>394</v>
      </c>
      <c r="I5" s="389" t="s">
        <v>320</v>
      </c>
      <c r="J5" s="426" t="s">
        <v>729</v>
      </c>
    </row>
    <row r="6" spans="1:11" ht="24" customHeight="1">
      <c r="A6" s="466" t="s">
        <v>418</v>
      </c>
      <c r="B6" s="428"/>
      <c r="C6" s="428"/>
      <c r="D6" s="428"/>
      <c r="E6" s="428"/>
      <c r="F6" s="428"/>
      <c r="G6" s="428"/>
      <c r="H6" s="428"/>
      <c r="I6" s="428"/>
      <c r="J6" s="429"/>
    </row>
    <row r="7" spans="1:11" ht="24" customHeight="1">
      <c r="A7" s="392" t="s">
        <v>28</v>
      </c>
      <c r="B7" s="452"/>
      <c r="C7" s="453">
        <v>1</v>
      </c>
      <c r="D7" s="454">
        <v>3</v>
      </c>
      <c r="E7" s="453">
        <v>2</v>
      </c>
      <c r="F7" s="454">
        <v>4</v>
      </c>
      <c r="G7" s="454">
        <v>5</v>
      </c>
      <c r="H7" s="454">
        <v>8</v>
      </c>
      <c r="I7" s="455">
        <v>6</v>
      </c>
      <c r="J7" s="456">
        <v>9</v>
      </c>
    </row>
    <row r="8" spans="1:11" s="3" customFormat="1" ht="24" customHeight="1">
      <c r="A8" s="405" t="s">
        <v>302</v>
      </c>
      <c r="B8" s="398">
        <v>1442308403</v>
      </c>
      <c r="C8" s="399">
        <v>505485425</v>
      </c>
      <c r="D8" s="400">
        <v>187865905</v>
      </c>
      <c r="E8" s="399">
        <v>259849599</v>
      </c>
      <c r="F8" s="400">
        <v>142235501</v>
      </c>
      <c r="G8" s="400">
        <v>122690299</v>
      </c>
      <c r="H8" s="400">
        <v>41477335</v>
      </c>
      <c r="I8" s="402">
        <v>69394120</v>
      </c>
      <c r="J8" s="427">
        <v>21223945</v>
      </c>
    </row>
    <row r="9" spans="1:11" s="3" customFormat="1" ht="24" customHeight="1">
      <c r="A9" s="405" t="s">
        <v>411</v>
      </c>
      <c r="B9" s="398">
        <v>4958673</v>
      </c>
      <c r="C9" s="458">
        <v>1899534</v>
      </c>
      <c r="D9" s="458">
        <v>646342</v>
      </c>
      <c r="E9" s="398">
        <v>667452</v>
      </c>
      <c r="F9" s="458">
        <v>608812</v>
      </c>
      <c r="G9" s="458">
        <v>391123</v>
      </c>
      <c r="H9" s="458">
        <v>158996</v>
      </c>
      <c r="I9" s="460">
        <v>201927</v>
      </c>
      <c r="J9" s="430">
        <v>43545</v>
      </c>
    </row>
    <row r="10" spans="1:11" s="467" customFormat="1" ht="24" customHeight="1">
      <c r="A10" s="461" t="s">
        <v>849</v>
      </c>
      <c r="B10" s="462">
        <f>SUM(B8/B9)</f>
        <v>290.86580280651697</v>
      </c>
      <c r="C10" s="462">
        <f>SUM(C8/C9)</f>
        <v>266.11022756107553</v>
      </c>
      <c r="D10" s="462">
        <f>SUM(D8/D9)</f>
        <v>290.66021548963244</v>
      </c>
      <c r="E10" s="462">
        <f>SUM(E8/E9)</f>
        <v>389.31578450585209</v>
      </c>
      <c r="F10" s="462">
        <f>SUM(F8/F9)</f>
        <v>233.62795247137046</v>
      </c>
      <c r="G10" s="462">
        <f t="shared" ref="G10:J10" si="0">SUM(G8/G9)</f>
        <v>313.68725183637883</v>
      </c>
      <c r="H10" s="462">
        <f t="shared" si="0"/>
        <v>260.87030491333115</v>
      </c>
      <c r="I10" s="463">
        <f t="shared" si="0"/>
        <v>343.65944128323605</v>
      </c>
      <c r="J10" s="465">
        <f t="shared" si="0"/>
        <v>487.40257205190034</v>
      </c>
    </row>
    <row r="11" spans="1:11" ht="24" customHeight="1">
      <c r="A11" s="413" t="s">
        <v>433</v>
      </c>
      <c r="B11" s="468"/>
      <c r="C11" s="468"/>
      <c r="D11" s="468"/>
      <c r="E11" s="468"/>
      <c r="F11" s="468"/>
      <c r="G11" s="468"/>
      <c r="H11" s="468"/>
      <c r="I11" s="468"/>
      <c r="J11" s="469"/>
    </row>
    <row r="12" spans="1:11" ht="24" customHeight="1">
      <c r="A12" s="392" t="s">
        <v>28</v>
      </c>
      <c r="B12" s="452"/>
      <c r="C12" s="453">
        <v>1</v>
      </c>
      <c r="D12" s="454">
        <v>3</v>
      </c>
      <c r="E12" s="453">
        <v>2</v>
      </c>
      <c r="F12" s="454">
        <v>4</v>
      </c>
      <c r="G12" s="454">
        <v>5</v>
      </c>
      <c r="H12" s="454">
        <v>8</v>
      </c>
      <c r="I12" s="455">
        <v>6</v>
      </c>
      <c r="J12" s="456">
        <v>9</v>
      </c>
    </row>
    <row r="13" spans="1:11" ht="24" customHeight="1">
      <c r="A13" s="405" t="s">
        <v>302</v>
      </c>
      <c r="B13" s="398">
        <v>1729280980</v>
      </c>
      <c r="C13" s="399">
        <v>493601258</v>
      </c>
      <c r="D13" s="400">
        <v>288808288</v>
      </c>
      <c r="E13" s="399">
        <v>310892644</v>
      </c>
      <c r="F13" s="400">
        <v>161356247</v>
      </c>
      <c r="G13" s="400">
        <v>148744108</v>
      </c>
      <c r="H13" s="400">
        <v>72376855</v>
      </c>
      <c r="I13" s="402">
        <v>82602366</v>
      </c>
      <c r="J13" s="470">
        <v>46930123</v>
      </c>
    </row>
    <row r="14" spans="1:11" ht="24" customHeight="1">
      <c r="A14" s="405" t="s">
        <v>411</v>
      </c>
      <c r="B14" s="398">
        <v>5207863</v>
      </c>
      <c r="C14" s="458">
        <v>1711484</v>
      </c>
      <c r="D14" s="458">
        <v>742131</v>
      </c>
      <c r="E14" s="398">
        <v>693273</v>
      </c>
      <c r="F14" s="458">
        <v>640548</v>
      </c>
      <c r="G14" s="458">
        <v>399099</v>
      </c>
      <c r="H14" s="458">
        <v>280732</v>
      </c>
      <c r="I14" s="460">
        <v>206524</v>
      </c>
      <c r="J14" s="471">
        <v>84282</v>
      </c>
    </row>
    <row r="15" spans="1:11" ht="24" customHeight="1">
      <c r="A15" s="461" t="s">
        <v>849</v>
      </c>
      <c r="B15" s="462">
        <f t="shared" ref="B15:J15" si="1">SUM(B13/B14)</f>
        <v>332.05193377782786</v>
      </c>
      <c r="C15" s="462">
        <f t="shared" si="1"/>
        <v>288.40541775441665</v>
      </c>
      <c r="D15" s="462">
        <f t="shared" si="1"/>
        <v>389.16079236684629</v>
      </c>
      <c r="E15" s="462">
        <f t="shared" si="1"/>
        <v>448.44187499008325</v>
      </c>
      <c r="F15" s="462">
        <f t="shared" si="1"/>
        <v>251.90344361390558</v>
      </c>
      <c r="G15" s="462">
        <f t="shared" si="1"/>
        <v>372.69977624599409</v>
      </c>
      <c r="H15" s="462">
        <f t="shared" si="1"/>
        <v>257.81476639642079</v>
      </c>
      <c r="I15" s="463">
        <f t="shared" si="1"/>
        <v>399.96497259398421</v>
      </c>
      <c r="J15" s="443">
        <f t="shared" si="1"/>
        <v>556.82260743693791</v>
      </c>
    </row>
    <row r="16" spans="1:11" ht="24" customHeight="1">
      <c r="A16" s="413" t="s">
        <v>660</v>
      </c>
      <c r="B16" s="428"/>
      <c r="C16" s="428"/>
      <c r="D16" s="428"/>
      <c r="E16" s="428"/>
      <c r="F16" s="428"/>
      <c r="G16" s="428"/>
      <c r="H16" s="428"/>
      <c r="I16" s="428"/>
      <c r="J16" s="429"/>
    </row>
    <row r="17" spans="1:10" ht="24" customHeight="1">
      <c r="A17" s="392" t="s">
        <v>28</v>
      </c>
      <c r="B17" s="452"/>
      <c r="C17" s="453">
        <v>1</v>
      </c>
      <c r="D17" s="454">
        <v>2</v>
      </c>
      <c r="E17" s="454">
        <v>3</v>
      </c>
      <c r="F17" s="453">
        <v>4</v>
      </c>
      <c r="G17" s="454">
        <v>5</v>
      </c>
      <c r="H17" s="454">
        <v>6</v>
      </c>
      <c r="I17" s="455">
        <v>8</v>
      </c>
      <c r="J17" s="456">
        <v>9</v>
      </c>
    </row>
    <row r="18" spans="1:10" s="3" customFormat="1" ht="24" customHeight="1">
      <c r="A18" s="405" t="s">
        <v>302</v>
      </c>
      <c r="B18" s="398">
        <v>1649465050</v>
      </c>
      <c r="C18" s="399">
        <v>527750894</v>
      </c>
      <c r="D18" s="400">
        <v>269453337</v>
      </c>
      <c r="E18" s="400">
        <v>263358735</v>
      </c>
      <c r="F18" s="457">
        <v>196825635</v>
      </c>
      <c r="G18" s="400">
        <v>118454063</v>
      </c>
      <c r="H18" s="400">
        <v>77965538</v>
      </c>
      <c r="I18" s="402">
        <v>48193145</v>
      </c>
      <c r="J18" s="470">
        <v>40939067</v>
      </c>
    </row>
    <row r="19" spans="1:10" s="3" customFormat="1" ht="24" customHeight="1">
      <c r="A19" s="405" t="s">
        <v>411</v>
      </c>
      <c r="B19" s="398">
        <v>4800147</v>
      </c>
      <c r="C19" s="458">
        <v>1655961</v>
      </c>
      <c r="D19" s="458">
        <v>647095</v>
      </c>
      <c r="E19" s="458">
        <v>550461</v>
      </c>
      <c r="F19" s="459">
        <v>756732</v>
      </c>
      <c r="G19" s="458">
        <v>354571</v>
      </c>
      <c r="H19" s="458">
        <v>291050</v>
      </c>
      <c r="I19" s="460">
        <v>120944</v>
      </c>
      <c r="J19" s="471">
        <v>55284</v>
      </c>
    </row>
    <row r="20" spans="1:10" s="412" customFormat="1" ht="24" customHeight="1">
      <c r="A20" s="461" t="s">
        <v>849</v>
      </c>
      <c r="B20" s="462">
        <f t="shared" ref="B20:J20" si="2">SUM(B18/B19)</f>
        <v>343.6280284749613</v>
      </c>
      <c r="C20" s="462">
        <f t="shared" si="2"/>
        <v>318.69765894245091</v>
      </c>
      <c r="D20" s="462">
        <f t="shared" si="2"/>
        <v>416.40460365170492</v>
      </c>
      <c r="E20" s="462">
        <f>SUM(E18/E19)</f>
        <v>478.43304975284354</v>
      </c>
      <c r="F20" s="462">
        <f>SUM(F18/F19)</f>
        <v>260.09952664880035</v>
      </c>
      <c r="G20" s="462">
        <f>SUM(G18/G19)</f>
        <v>334.07713264762208</v>
      </c>
      <c r="H20" s="462">
        <f>SUM(H18/H19)</f>
        <v>267.87678405772203</v>
      </c>
      <c r="I20" s="463">
        <f t="shared" si="2"/>
        <v>398.47487266834236</v>
      </c>
      <c r="J20" s="443">
        <f t="shared" si="2"/>
        <v>740.52288184646557</v>
      </c>
    </row>
    <row r="21" spans="1:10" ht="24" customHeight="1">
      <c r="A21" s="917" t="s">
        <v>757</v>
      </c>
      <c r="B21" s="918"/>
      <c r="C21" s="918"/>
      <c r="D21" s="918"/>
      <c r="E21" s="918"/>
      <c r="F21" s="918"/>
      <c r="G21" s="918"/>
      <c r="H21" s="918"/>
      <c r="I21" s="918"/>
      <c r="J21" s="919"/>
    </row>
    <row r="22" spans="1:10" ht="24" customHeight="1">
      <c r="A22" s="392" t="s">
        <v>28</v>
      </c>
      <c r="B22" s="452"/>
      <c r="C22" s="453">
        <v>1</v>
      </c>
      <c r="D22" s="454">
        <v>2</v>
      </c>
      <c r="E22" s="453">
        <v>3</v>
      </c>
      <c r="F22" s="453">
        <v>4</v>
      </c>
      <c r="G22" s="454">
        <v>5</v>
      </c>
      <c r="H22" s="454">
        <v>6</v>
      </c>
      <c r="I22" s="455">
        <v>7</v>
      </c>
      <c r="J22" s="456">
        <v>8</v>
      </c>
    </row>
    <row r="23" spans="1:10" s="3" customFormat="1" ht="24" customHeight="1">
      <c r="A23" s="405" t="s">
        <v>302</v>
      </c>
      <c r="B23" s="398">
        <v>2141073299</v>
      </c>
      <c r="C23" s="399">
        <v>782040857</v>
      </c>
      <c r="D23" s="400">
        <v>369492355</v>
      </c>
      <c r="E23" s="399">
        <v>313840761</v>
      </c>
      <c r="F23" s="457">
        <v>266873617</v>
      </c>
      <c r="G23" s="400">
        <v>141346190</v>
      </c>
      <c r="H23" s="400">
        <v>113139926</v>
      </c>
      <c r="I23" s="402">
        <v>88018443</v>
      </c>
      <c r="J23" s="427">
        <v>42116165</v>
      </c>
    </row>
    <row r="24" spans="1:10" s="3" customFormat="1" ht="24" customHeight="1">
      <c r="A24" s="405" t="s">
        <v>411</v>
      </c>
      <c r="B24" s="398">
        <v>5206614</v>
      </c>
      <c r="C24" s="458">
        <v>2186479</v>
      </c>
      <c r="D24" s="458">
        <v>687493</v>
      </c>
      <c r="E24" s="398">
        <v>512983</v>
      </c>
      <c r="F24" s="459">
        <v>870882</v>
      </c>
      <c r="G24" s="458">
        <v>323153</v>
      </c>
      <c r="H24" s="458">
        <v>353480</v>
      </c>
      <c r="I24" s="460">
        <v>180587</v>
      </c>
      <c r="J24" s="430">
        <v>47697</v>
      </c>
    </row>
    <row r="25" spans="1:10" s="412" customFormat="1" ht="24" customHeight="1" thickBot="1">
      <c r="A25" s="472" t="s">
        <v>849</v>
      </c>
      <c r="B25" s="473">
        <f>SUM(B23/B24)</f>
        <v>411.22182266632404</v>
      </c>
      <c r="C25" s="473">
        <f>SUM(C23/C24)</f>
        <v>357.6713323109895</v>
      </c>
      <c r="D25" s="473">
        <f t="shared" ref="D25:J25" si="3">SUM(D23/D24)</f>
        <v>537.44889766150345</v>
      </c>
      <c r="E25" s="473">
        <f t="shared" si="3"/>
        <v>611.79563650257421</v>
      </c>
      <c r="F25" s="473">
        <f t="shared" si="3"/>
        <v>306.44061652439711</v>
      </c>
      <c r="G25" s="473">
        <f t="shared" si="3"/>
        <v>437.39711529832618</v>
      </c>
      <c r="H25" s="473">
        <f t="shared" si="3"/>
        <v>320.07447663234132</v>
      </c>
      <c r="I25" s="474">
        <f t="shared" si="3"/>
        <v>487.40187831903734</v>
      </c>
      <c r="J25" s="822">
        <f t="shared" si="3"/>
        <v>882.99400381575356</v>
      </c>
    </row>
  </sheetData>
  <mergeCells count="1">
    <mergeCell ref="A21:J21"/>
  </mergeCells>
  <phoneticPr fontId="2"/>
  <pageMargins left="0.78740157480314965" right="0.35433070866141736" top="0.98425196850393704" bottom="0.98425196850393704" header="0.51181102362204722" footer="0.51181102362204722"/>
  <pageSetup paperSize="9" scale="7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26"/>
  <sheetViews>
    <sheetView showGridLines="0" zoomScale="80" zoomScaleNormal="80" workbookViewId="0">
      <selection activeCell="A3" sqref="A3"/>
    </sheetView>
  </sheetViews>
  <sheetFormatPr baseColWidth="10" defaultColWidth="9" defaultRowHeight="20"/>
  <cols>
    <col min="1" max="1" width="25.83203125" style="374" customWidth="1"/>
    <col min="2" max="6" width="18.83203125" style="374" customWidth="1"/>
    <col min="7" max="7" width="18.83203125" style="375" customWidth="1"/>
    <col min="8" max="8" width="18.83203125" style="374" customWidth="1"/>
    <col min="9" max="9" width="18.83203125" style="375" customWidth="1"/>
    <col min="10" max="10" width="18.83203125" style="374" customWidth="1"/>
    <col min="11" max="11" width="9.1640625" style="374" bestFit="1" customWidth="1"/>
    <col min="12" max="12" width="10.1640625" style="374" bestFit="1" customWidth="1"/>
    <col min="13" max="13" width="6.5" style="374" bestFit="1" customWidth="1"/>
    <col min="14" max="16384" width="9" style="374"/>
  </cols>
  <sheetData>
    <row r="1" spans="1:9" s="372" customFormat="1" ht="24" customHeight="1">
      <c r="A1" s="371" t="s">
        <v>767</v>
      </c>
      <c r="G1" s="373"/>
      <c r="I1" s="373"/>
    </row>
    <row r="2" spans="1:9" s="372" customFormat="1" ht="24" customHeight="1">
      <c r="A2" s="371" t="s">
        <v>888</v>
      </c>
      <c r="G2" s="373"/>
      <c r="I2" s="373"/>
    </row>
    <row r="3" spans="1:9" ht="24" customHeight="1" thickBot="1">
      <c r="I3" s="376"/>
    </row>
    <row r="4" spans="1:9" s="384" customFormat="1" ht="24" customHeight="1">
      <c r="A4" s="377"/>
      <c r="B4" s="432" t="s">
        <v>29</v>
      </c>
      <c r="C4" s="379" t="s">
        <v>663</v>
      </c>
      <c r="D4" s="379" t="s">
        <v>395</v>
      </c>
      <c r="E4" s="379" t="s">
        <v>686</v>
      </c>
      <c r="F4" s="379" t="s">
        <v>687</v>
      </c>
      <c r="G4" s="768" t="s">
        <v>685</v>
      </c>
    </row>
    <row r="5" spans="1:9" s="391" customFormat="1" ht="24" customHeight="1">
      <c r="A5" s="385"/>
      <c r="B5" s="386" t="s">
        <v>33</v>
      </c>
      <c r="C5" s="388" t="s">
        <v>378</v>
      </c>
      <c r="D5" s="387" t="s">
        <v>396</v>
      </c>
      <c r="E5" s="387" t="s">
        <v>406</v>
      </c>
      <c r="F5" s="387" t="s">
        <v>688</v>
      </c>
      <c r="G5" s="769" t="s">
        <v>314</v>
      </c>
    </row>
    <row r="6" spans="1:9" ht="24" customHeight="1">
      <c r="A6" s="413" t="s">
        <v>418</v>
      </c>
      <c r="B6" s="414"/>
      <c r="C6" s="414"/>
      <c r="D6" s="414"/>
      <c r="E6" s="414"/>
      <c r="F6" s="414"/>
      <c r="G6" s="415"/>
    </row>
    <row r="7" spans="1:9" ht="24" customHeight="1">
      <c r="A7" s="392" t="s">
        <v>28</v>
      </c>
      <c r="B7" s="393"/>
      <c r="C7" s="394">
        <v>1</v>
      </c>
      <c r="D7" s="395">
        <v>3</v>
      </c>
      <c r="E7" s="395">
        <v>2</v>
      </c>
      <c r="F7" s="395">
        <v>4</v>
      </c>
      <c r="G7" s="903" t="s">
        <v>662</v>
      </c>
    </row>
    <row r="8" spans="1:9" ht="24" customHeight="1">
      <c r="A8" s="405" t="s">
        <v>302</v>
      </c>
      <c r="B8" s="435">
        <v>3082046</v>
      </c>
      <c r="C8" s="435">
        <v>720356</v>
      </c>
      <c r="D8" s="436">
        <v>423978</v>
      </c>
      <c r="E8" s="444">
        <v>638096</v>
      </c>
      <c r="F8" s="444">
        <v>422813</v>
      </c>
      <c r="G8" s="927"/>
    </row>
    <row r="9" spans="1:9" ht="24" customHeight="1">
      <c r="A9" s="438" t="s">
        <v>411</v>
      </c>
      <c r="B9" s="439">
        <v>142539</v>
      </c>
      <c r="C9" s="440">
        <v>31506</v>
      </c>
      <c r="D9" s="457">
        <v>19840</v>
      </c>
      <c r="E9" s="445">
        <v>28102</v>
      </c>
      <c r="F9" s="439">
        <v>21400</v>
      </c>
      <c r="G9" s="927"/>
    </row>
    <row r="10" spans="1:9" ht="24" customHeight="1">
      <c r="A10" s="441" t="s">
        <v>849</v>
      </c>
      <c r="B10" s="442">
        <f>SUM(B8/B9)</f>
        <v>21.622475252387066</v>
      </c>
      <c r="C10" s="442">
        <v>22.864089379800674</v>
      </c>
      <c r="D10" s="442">
        <f>SUM(D8/D9)</f>
        <v>21.369858870967743</v>
      </c>
      <c r="E10" s="442">
        <f>SUM(E8/E9)</f>
        <v>22.706426588854885</v>
      </c>
      <c r="F10" s="442">
        <f>SUM(F8/F9)</f>
        <v>19.757616822429906</v>
      </c>
      <c r="G10" s="928"/>
    </row>
    <row r="11" spans="1:9" ht="24" customHeight="1">
      <c r="A11" s="413" t="s">
        <v>433</v>
      </c>
      <c r="B11" s="414"/>
      <c r="C11" s="414"/>
      <c r="D11" s="414"/>
      <c r="E11" s="414"/>
      <c r="F11" s="414"/>
      <c r="G11" s="415"/>
    </row>
    <row r="12" spans="1:9" ht="24" customHeight="1">
      <c r="A12" s="392" t="s">
        <v>28</v>
      </c>
      <c r="B12" s="393"/>
      <c r="C12" s="394">
        <v>1</v>
      </c>
      <c r="D12" s="395">
        <v>2</v>
      </c>
      <c r="E12" s="395">
        <v>4</v>
      </c>
      <c r="F12" s="395">
        <v>3</v>
      </c>
      <c r="G12" s="903" t="s">
        <v>662</v>
      </c>
    </row>
    <row r="13" spans="1:9" ht="24" customHeight="1">
      <c r="A13" s="405" t="s">
        <v>302</v>
      </c>
      <c r="B13" s="435">
        <v>7982912</v>
      </c>
      <c r="C13" s="435">
        <v>4297482</v>
      </c>
      <c r="D13" s="436">
        <v>1294078</v>
      </c>
      <c r="E13" s="444">
        <v>924005</v>
      </c>
      <c r="F13" s="444">
        <v>1206147</v>
      </c>
      <c r="G13" s="927"/>
    </row>
    <row r="14" spans="1:9" ht="24" customHeight="1">
      <c r="A14" s="438" t="s">
        <v>411</v>
      </c>
      <c r="B14" s="439">
        <v>158242</v>
      </c>
      <c r="C14" s="440">
        <v>75162</v>
      </c>
      <c r="D14" s="457">
        <v>24500</v>
      </c>
      <c r="E14" s="445">
        <v>26943</v>
      </c>
      <c r="F14" s="439">
        <v>26500</v>
      </c>
      <c r="G14" s="927"/>
    </row>
    <row r="15" spans="1:9" ht="24" customHeight="1">
      <c r="A15" s="441" t="s">
        <v>849</v>
      </c>
      <c r="B15" s="442">
        <f t="shared" ref="B15:F15" si="0">SUM(B13/B14)</f>
        <v>50.447491816331947</v>
      </c>
      <c r="C15" s="442">
        <f t="shared" si="0"/>
        <v>57.176259279955296</v>
      </c>
      <c r="D15" s="442">
        <f t="shared" ref="D15" si="1">SUM(D13/D14)</f>
        <v>52.819510204081631</v>
      </c>
      <c r="E15" s="442">
        <f t="shared" si="0"/>
        <v>34.294807556693762</v>
      </c>
      <c r="F15" s="442">
        <f t="shared" si="0"/>
        <v>45.514981132075469</v>
      </c>
      <c r="G15" s="928"/>
    </row>
    <row r="16" spans="1:9" ht="24" customHeight="1">
      <c r="A16" s="413" t="s">
        <v>660</v>
      </c>
      <c r="B16" s="414"/>
      <c r="C16" s="414"/>
      <c r="D16" s="414"/>
      <c r="E16" s="414"/>
      <c r="F16" s="414"/>
      <c r="G16" s="766"/>
    </row>
    <row r="17" spans="1:7" ht="24" customHeight="1">
      <c r="A17" s="392" t="s">
        <v>28</v>
      </c>
      <c r="B17" s="393"/>
      <c r="C17" s="394">
        <v>1</v>
      </c>
      <c r="D17" s="394">
        <v>4</v>
      </c>
      <c r="E17" s="395">
        <v>2</v>
      </c>
      <c r="F17" s="395">
        <v>3</v>
      </c>
      <c r="G17" s="925" t="s">
        <v>662</v>
      </c>
    </row>
    <row r="18" spans="1:7" ht="24" customHeight="1">
      <c r="A18" s="405" t="s">
        <v>302</v>
      </c>
      <c r="B18" s="448">
        <v>5479128</v>
      </c>
      <c r="C18" s="435">
        <v>2440767</v>
      </c>
      <c r="D18" s="435">
        <v>512655</v>
      </c>
      <c r="E18" s="436">
        <v>1632179</v>
      </c>
      <c r="F18" s="436">
        <v>691339</v>
      </c>
      <c r="G18" s="926"/>
    </row>
    <row r="19" spans="1:7" ht="24" customHeight="1">
      <c r="A19" s="438" t="s">
        <v>411</v>
      </c>
      <c r="B19" s="398">
        <v>96962</v>
      </c>
      <c r="C19" s="440">
        <v>36067</v>
      </c>
      <c r="D19" s="439">
        <v>9005</v>
      </c>
      <c r="E19" s="401">
        <v>31815</v>
      </c>
      <c r="F19" s="401">
        <v>14000</v>
      </c>
      <c r="G19" s="926"/>
    </row>
    <row r="20" spans="1:7" ht="24" customHeight="1">
      <c r="A20" s="441" t="s">
        <v>849</v>
      </c>
      <c r="B20" s="442">
        <f t="shared" ref="B20:E20" si="2">SUM(B18/B19)</f>
        <v>56.507992821930237</v>
      </c>
      <c r="C20" s="442">
        <f t="shared" si="2"/>
        <v>67.67313610779938</v>
      </c>
      <c r="D20" s="442">
        <f>SUM(D18/D19)</f>
        <v>56.930038867295949</v>
      </c>
      <c r="E20" s="488">
        <f t="shared" si="2"/>
        <v>51.3021845041647</v>
      </c>
      <c r="F20" s="488">
        <f>SUM(F18/F19)</f>
        <v>49.381357142857141</v>
      </c>
      <c r="G20" s="926"/>
    </row>
    <row r="21" spans="1:7" ht="24" customHeight="1">
      <c r="A21" s="917" t="s">
        <v>757</v>
      </c>
      <c r="B21" s="918"/>
      <c r="C21" s="918"/>
      <c r="D21" s="918"/>
      <c r="E21" s="918"/>
      <c r="F21" s="918"/>
      <c r="G21" s="919"/>
    </row>
    <row r="22" spans="1:7" ht="24" customHeight="1">
      <c r="A22" s="392" t="s">
        <v>28</v>
      </c>
      <c r="B22" s="393"/>
      <c r="C22" s="394">
        <v>1</v>
      </c>
      <c r="D22" s="394">
        <v>2</v>
      </c>
      <c r="E22" s="394">
        <v>3</v>
      </c>
      <c r="F22" s="395">
        <v>4</v>
      </c>
      <c r="G22" s="903" t="s">
        <v>662</v>
      </c>
    </row>
    <row r="23" spans="1:7" ht="24" customHeight="1">
      <c r="A23" s="405" t="s">
        <v>302</v>
      </c>
      <c r="B23" s="435">
        <v>8076788</v>
      </c>
      <c r="C23" s="435">
        <v>4491353</v>
      </c>
      <c r="D23" s="435">
        <v>1891554</v>
      </c>
      <c r="E23" s="435">
        <v>867240</v>
      </c>
      <c r="F23" s="436">
        <v>826641</v>
      </c>
      <c r="G23" s="927"/>
    </row>
    <row r="24" spans="1:7" ht="24" customHeight="1">
      <c r="A24" s="438" t="s">
        <v>411</v>
      </c>
      <c r="B24" s="439">
        <v>130567</v>
      </c>
      <c r="C24" s="440">
        <v>68598</v>
      </c>
      <c r="D24" s="440">
        <v>32900</v>
      </c>
      <c r="E24" s="440">
        <v>15069</v>
      </c>
      <c r="F24" s="401">
        <v>14000</v>
      </c>
      <c r="G24" s="927"/>
    </row>
    <row r="25" spans="1:7" ht="24" customHeight="1" thickBot="1">
      <c r="A25" s="446" t="s">
        <v>849</v>
      </c>
      <c r="B25" s="447">
        <f>SUM(B23/B24)</f>
        <v>61.859336585814177</v>
      </c>
      <c r="C25" s="447">
        <f>SUM(C23/C24)</f>
        <v>65.473526924983233</v>
      </c>
      <c r="D25" s="447">
        <f>SUM(D23/D24)</f>
        <v>57.494042553191491</v>
      </c>
      <c r="E25" s="447">
        <f>SUM(E23/E24)</f>
        <v>57.551264184750153</v>
      </c>
      <c r="F25" s="447">
        <f>SUM(F23/F24)</f>
        <v>59.045785714285714</v>
      </c>
      <c r="G25" s="930"/>
    </row>
    <row r="26" spans="1:7" ht="24" customHeight="1"/>
  </sheetData>
  <mergeCells count="5">
    <mergeCell ref="A21:G21"/>
    <mergeCell ref="G17:G20"/>
    <mergeCell ref="G12:G15"/>
    <mergeCell ref="G7:G10"/>
    <mergeCell ref="G22:G25"/>
  </mergeCells>
  <phoneticPr fontId="2"/>
  <pageMargins left="0.78740157480314965" right="0.78740157480314965" top="0.98425196850393704" bottom="0.98425196850393704" header="0.51181102362204722" footer="0.51181102362204722"/>
  <pageSetup paperSize="9" scale="65" orientation="landscape"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25"/>
  <sheetViews>
    <sheetView showGridLines="0" zoomScale="80" zoomScaleNormal="80" workbookViewId="0">
      <selection activeCell="A3" sqref="A3"/>
    </sheetView>
  </sheetViews>
  <sheetFormatPr baseColWidth="10" defaultColWidth="9" defaultRowHeight="20"/>
  <cols>
    <col min="1" max="1" width="25.83203125" style="374" customWidth="1"/>
    <col min="2" max="2" width="18.83203125" style="374" customWidth="1"/>
    <col min="3" max="10" width="18.83203125" style="375" customWidth="1"/>
    <col min="11" max="11" width="18.83203125" style="374" customWidth="1"/>
    <col min="12" max="12" width="18.83203125" style="375" customWidth="1"/>
    <col min="13" max="14" width="9.1640625" style="374" bestFit="1" customWidth="1"/>
    <col min="15" max="15" width="10.1640625" style="374" bestFit="1" customWidth="1"/>
    <col min="16" max="16" width="6.5" style="374" bestFit="1" customWidth="1"/>
    <col min="17" max="16384" width="9" style="374"/>
  </cols>
  <sheetData>
    <row r="1" spans="1:15" s="372" customFormat="1" ht="24" customHeight="1">
      <c r="A1" s="371" t="s">
        <v>768</v>
      </c>
      <c r="C1" s="373"/>
      <c r="D1" s="373"/>
      <c r="E1" s="373"/>
      <c r="F1" s="373"/>
      <c r="G1" s="373"/>
      <c r="H1" s="373"/>
      <c r="I1" s="373"/>
      <c r="J1" s="373"/>
      <c r="L1" s="373"/>
    </row>
    <row r="2" spans="1:15" s="372" customFormat="1" ht="24" customHeight="1">
      <c r="A2" s="371" t="s">
        <v>889</v>
      </c>
      <c r="C2" s="373"/>
      <c r="D2" s="373"/>
      <c r="E2" s="373"/>
      <c r="F2" s="373"/>
      <c r="G2" s="373"/>
      <c r="H2" s="373"/>
      <c r="I2" s="373"/>
      <c r="J2" s="373"/>
      <c r="L2" s="373"/>
    </row>
    <row r="3" spans="1:15" ht="24" customHeight="1" thickBot="1">
      <c r="K3" s="376"/>
      <c r="L3" s="376"/>
    </row>
    <row r="4" spans="1:15" s="384" customFormat="1" ht="24" customHeight="1">
      <c r="A4" s="377"/>
      <c r="B4" s="378" t="s">
        <v>29</v>
      </c>
      <c r="C4" s="380" t="s">
        <v>155</v>
      </c>
      <c r="D4" s="379" t="s">
        <v>43</v>
      </c>
      <c r="E4" s="380" t="s">
        <v>689</v>
      </c>
      <c r="F4" s="380" t="s">
        <v>377</v>
      </c>
      <c r="G4" s="380" t="s">
        <v>769</v>
      </c>
      <c r="H4" s="380" t="s">
        <v>690</v>
      </c>
      <c r="I4" s="380" t="s">
        <v>691</v>
      </c>
      <c r="J4" s="777" t="s">
        <v>430</v>
      </c>
    </row>
    <row r="5" spans="1:15" s="391" customFormat="1" ht="24" customHeight="1">
      <c r="A5" s="385"/>
      <c r="B5" s="386" t="s">
        <v>33</v>
      </c>
      <c r="C5" s="388" t="s">
        <v>156</v>
      </c>
      <c r="D5" s="387" t="s">
        <v>1</v>
      </c>
      <c r="E5" s="388" t="s">
        <v>692</v>
      </c>
      <c r="F5" s="388" t="s">
        <v>376</v>
      </c>
      <c r="G5" s="388" t="s">
        <v>694</v>
      </c>
      <c r="H5" s="388" t="s">
        <v>432</v>
      </c>
      <c r="I5" s="388" t="s">
        <v>693</v>
      </c>
      <c r="J5" s="769" t="s">
        <v>309</v>
      </c>
    </row>
    <row r="6" spans="1:15" ht="24" customHeight="1">
      <c r="A6" s="413" t="s">
        <v>418</v>
      </c>
      <c r="B6" s="428"/>
      <c r="C6" s="428"/>
      <c r="D6" s="428"/>
      <c r="E6" s="428"/>
      <c r="F6" s="428"/>
      <c r="G6" s="428"/>
      <c r="H6" s="428"/>
      <c r="I6" s="428"/>
      <c r="J6" s="429"/>
    </row>
    <row r="7" spans="1:15" ht="24" customHeight="1">
      <c r="A7" s="392" t="s">
        <v>28</v>
      </c>
      <c r="B7" s="393"/>
      <c r="C7" s="394">
        <v>1</v>
      </c>
      <c r="D7" s="394">
        <v>2</v>
      </c>
      <c r="E7" s="394">
        <v>3</v>
      </c>
      <c r="F7" s="394">
        <v>4</v>
      </c>
      <c r="G7" s="394">
        <v>8</v>
      </c>
      <c r="H7" s="394">
        <v>5</v>
      </c>
      <c r="I7" s="394">
        <v>6</v>
      </c>
      <c r="J7" s="772">
        <v>7</v>
      </c>
    </row>
    <row r="8" spans="1:15" ht="24" customHeight="1">
      <c r="A8" s="397" t="s">
        <v>302</v>
      </c>
      <c r="B8" s="398">
        <v>13697685</v>
      </c>
      <c r="C8" s="399">
        <v>5882456</v>
      </c>
      <c r="D8" s="398">
        <v>4811185</v>
      </c>
      <c r="E8" s="398">
        <v>971009</v>
      </c>
      <c r="F8" s="399">
        <v>672324</v>
      </c>
      <c r="G8" s="399">
        <v>135892</v>
      </c>
      <c r="H8" s="399">
        <v>450909</v>
      </c>
      <c r="I8" s="399">
        <v>286626</v>
      </c>
      <c r="J8" s="775">
        <v>199746</v>
      </c>
    </row>
    <row r="9" spans="1:15" ht="24" customHeight="1">
      <c r="A9" s="405" t="s">
        <v>374</v>
      </c>
      <c r="B9" s="398">
        <v>287611132</v>
      </c>
      <c r="C9" s="399">
        <v>80610988</v>
      </c>
      <c r="D9" s="398">
        <v>141701450</v>
      </c>
      <c r="E9" s="398">
        <v>13414365</v>
      </c>
      <c r="F9" s="399">
        <v>27226800</v>
      </c>
      <c r="G9" s="399">
        <v>1383865</v>
      </c>
      <c r="H9" s="399">
        <v>10611455</v>
      </c>
      <c r="I9" s="399">
        <v>3140832</v>
      </c>
      <c r="J9" s="775">
        <v>1617435</v>
      </c>
    </row>
    <row r="10" spans="1:15" ht="24" customHeight="1">
      <c r="A10" s="408" t="s">
        <v>851</v>
      </c>
      <c r="B10" s="409">
        <f t="shared" ref="B10:J10" si="0">SUM(B8*1000/B9)</f>
        <v>47.625712206438521</v>
      </c>
      <c r="C10" s="409">
        <f t="shared" si="0"/>
        <v>72.973376780842827</v>
      </c>
      <c r="D10" s="409">
        <f t="shared" si="0"/>
        <v>33.952969429741195</v>
      </c>
      <c r="E10" s="409">
        <f t="shared" si="0"/>
        <v>72.385759594285673</v>
      </c>
      <c r="F10" s="409">
        <v>24.693463793027458</v>
      </c>
      <c r="G10" s="409">
        <f>SUM(G8*1000/G9)</f>
        <v>98.197439779169216</v>
      </c>
      <c r="H10" s="409">
        <v>42.492664766518821</v>
      </c>
      <c r="I10" s="409">
        <v>91.257985145337287</v>
      </c>
      <c r="J10" s="774">
        <f t="shared" si="0"/>
        <v>123.49553459644437</v>
      </c>
    </row>
    <row r="11" spans="1:15" s="372" customFormat="1" ht="24" customHeight="1">
      <c r="A11" s="413" t="s">
        <v>433</v>
      </c>
      <c r="B11" s="428"/>
      <c r="C11" s="428"/>
      <c r="D11" s="428"/>
      <c r="E11" s="428"/>
      <c r="F11" s="428"/>
      <c r="G11" s="428"/>
      <c r="H11" s="428"/>
      <c r="I11" s="428"/>
      <c r="J11" s="429"/>
      <c r="K11" s="71"/>
      <c r="L11" s="71"/>
      <c r="M11" s="71"/>
      <c r="N11" s="71"/>
      <c r="O11" s="71"/>
    </row>
    <row r="12" spans="1:15" s="372" customFormat="1" ht="24" customHeight="1">
      <c r="A12" s="392" t="s">
        <v>28</v>
      </c>
      <c r="B12" s="393"/>
      <c r="C12" s="394">
        <v>1</v>
      </c>
      <c r="D12" s="394">
        <v>2</v>
      </c>
      <c r="E12" s="394">
        <v>4</v>
      </c>
      <c r="F12" s="394">
        <v>3</v>
      </c>
      <c r="G12" s="394">
        <v>5</v>
      </c>
      <c r="H12" s="394">
        <v>8</v>
      </c>
      <c r="I12" s="394">
        <v>7</v>
      </c>
      <c r="J12" s="772">
        <v>6</v>
      </c>
      <c r="K12" s="97"/>
      <c r="L12" s="97"/>
      <c r="M12" s="97"/>
      <c r="N12" s="97"/>
      <c r="O12" s="97"/>
    </row>
    <row r="13" spans="1:15" s="403" customFormat="1" ht="24" customHeight="1">
      <c r="A13" s="397" t="s">
        <v>302</v>
      </c>
      <c r="B13" s="398">
        <v>15697179</v>
      </c>
      <c r="C13" s="399">
        <v>7041921</v>
      </c>
      <c r="D13" s="399">
        <v>5392681</v>
      </c>
      <c r="E13" s="399">
        <v>1110579</v>
      </c>
      <c r="F13" s="399">
        <v>1419544</v>
      </c>
      <c r="G13" s="399">
        <v>230120</v>
      </c>
      <c r="H13" s="399">
        <v>83750</v>
      </c>
      <c r="I13" s="399">
        <v>116730</v>
      </c>
      <c r="J13" s="773">
        <v>137287</v>
      </c>
      <c r="L13" s="404"/>
      <c r="N13" s="404"/>
    </row>
    <row r="14" spans="1:15" s="3" customFormat="1" ht="24" customHeight="1">
      <c r="A14" s="405" t="s">
        <v>374</v>
      </c>
      <c r="B14" s="398">
        <v>249635528</v>
      </c>
      <c r="C14" s="399">
        <v>89560836</v>
      </c>
      <c r="D14" s="399">
        <v>100941468</v>
      </c>
      <c r="E14" s="399">
        <v>12778907</v>
      </c>
      <c r="F14" s="399">
        <v>37923591</v>
      </c>
      <c r="G14" s="399">
        <v>2180544</v>
      </c>
      <c r="H14" s="399">
        <v>973597</v>
      </c>
      <c r="I14" s="399">
        <v>1121364</v>
      </c>
      <c r="J14" s="773">
        <v>816753</v>
      </c>
      <c r="K14" s="406"/>
      <c r="L14" s="407"/>
      <c r="M14" s="406"/>
      <c r="N14" s="407"/>
      <c r="O14" s="406"/>
    </row>
    <row r="15" spans="1:15" s="412" customFormat="1" ht="24" customHeight="1">
      <c r="A15" s="408" t="s">
        <v>851</v>
      </c>
      <c r="B15" s="409">
        <f t="shared" ref="B15:J15" si="1">SUM(B13*1000/B14)</f>
        <v>62.880388563922679</v>
      </c>
      <c r="C15" s="409">
        <f t="shared" si="1"/>
        <v>78.627236128077229</v>
      </c>
      <c r="D15" s="409">
        <f t="shared" si="1"/>
        <v>53.423841626713809</v>
      </c>
      <c r="E15" s="409">
        <v>86.907197931716695</v>
      </c>
      <c r="F15" s="409">
        <f t="shared" si="1"/>
        <v>37.431687310413196</v>
      </c>
      <c r="G15" s="409">
        <f>SUM(G13*1000/G14)</f>
        <v>105.53329811276453</v>
      </c>
      <c r="H15" s="409">
        <v>86.021218224789109</v>
      </c>
      <c r="I15" s="409">
        <f t="shared" ref="I15" si="2">SUM(I13*1000/I14)</f>
        <v>104.09643969308806</v>
      </c>
      <c r="J15" s="776">
        <f t="shared" si="1"/>
        <v>168.08876122891499</v>
      </c>
    </row>
    <row r="16" spans="1:15" s="372" customFormat="1" ht="24" customHeight="1">
      <c r="A16" s="466" t="s">
        <v>660</v>
      </c>
      <c r="B16" s="770"/>
      <c r="C16" s="770"/>
      <c r="D16" s="770"/>
      <c r="E16" s="770"/>
      <c r="F16" s="770"/>
      <c r="G16" s="770"/>
      <c r="H16" s="770"/>
      <c r="I16" s="770"/>
      <c r="J16" s="771"/>
      <c r="K16" s="71"/>
      <c r="L16" s="71"/>
      <c r="M16" s="71"/>
      <c r="N16" s="71"/>
      <c r="O16" s="71"/>
    </row>
    <row r="17" spans="1:15" s="372" customFormat="1" ht="24" customHeight="1">
      <c r="A17" s="392" t="s">
        <v>28</v>
      </c>
      <c r="B17" s="393"/>
      <c r="C17" s="394">
        <v>1</v>
      </c>
      <c r="D17" s="394">
        <v>2</v>
      </c>
      <c r="E17" s="394">
        <v>3</v>
      </c>
      <c r="F17" s="394">
        <v>4</v>
      </c>
      <c r="G17" s="394">
        <v>7</v>
      </c>
      <c r="H17" s="394">
        <v>5</v>
      </c>
      <c r="I17" s="394">
        <v>6</v>
      </c>
      <c r="J17" s="772">
        <v>8</v>
      </c>
      <c r="K17" s="97"/>
      <c r="L17" s="97"/>
      <c r="M17" s="97"/>
      <c r="N17" s="97"/>
      <c r="O17" s="97"/>
    </row>
    <row r="18" spans="1:15" s="403" customFormat="1" ht="24" customHeight="1">
      <c r="A18" s="397" t="s">
        <v>302</v>
      </c>
      <c r="B18" s="398">
        <v>12477051</v>
      </c>
      <c r="C18" s="399">
        <v>5864721</v>
      </c>
      <c r="D18" s="399">
        <v>3931147</v>
      </c>
      <c r="E18" s="399">
        <v>1145599</v>
      </c>
      <c r="F18" s="399">
        <v>990156</v>
      </c>
      <c r="G18" s="399">
        <v>105688</v>
      </c>
      <c r="H18" s="399">
        <v>133941</v>
      </c>
      <c r="I18" s="399">
        <v>107548</v>
      </c>
      <c r="J18" s="773">
        <v>75091</v>
      </c>
      <c r="K18" s="404"/>
      <c r="M18" s="404"/>
      <c r="N18" s="404"/>
      <c r="O18" s="404"/>
    </row>
    <row r="19" spans="1:15" s="372" customFormat="1" ht="24" customHeight="1">
      <c r="A19" s="405" t="s">
        <v>374</v>
      </c>
      <c r="B19" s="431">
        <v>165525409</v>
      </c>
      <c r="C19" s="399">
        <v>59425066</v>
      </c>
      <c r="D19" s="399">
        <v>66681230</v>
      </c>
      <c r="E19" s="399">
        <v>11124626</v>
      </c>
      <c r="F19" s="399">
        <v>22957209</v>
      </c>
      <c r="G19" s="399">
        <v>854778</v>
      </c>
      <c r="H19" s="399">
        <v>1298564</v>
      </c>
      <c r="I19" s="399">
        <v>834622</v>
      </c>
      <c r="J19" s="773">
        <v>414831</v>
      </c>
      <c r="K19" s="421"/>
      <c r="M19" s="421"/>
      <c r="N19" s="421"/>
      <c r="O19" s="421"/>
    </row>
    <row r="20" spans="1:15" s="412" customFormat="1" ht="24" customHeight="1">
      <c r="A20" s="408" t="s">
        <v>851</v>
      </c>
      <c r="B20" s="409">
        <f t="shared" ref="B20:J20" si="3">SUM(B18*1000/B19)</f>
        <v>75.378463496199544</v>
      </c>
      <c r="C20" s="409">
        <f t="shared" si="3"/>
        <v>98.691030481985493</v>
      </c>
      <c r="D20" s="409">
        <f t="shared" si="3"/>
        <v>58.954326427391933</v>
      </c>
      <c r="E20" s="409">
        <f t="shared" si="3"/>
        <v>102.97865294527654</v>
      </c>
      <c r="F20" s="409">
        <f>SUM(F18*1000/F19)</f>
        <v>43.130504235074916</v>
      </c>
      <c r="G20" s="409">
        <f>SUM(G18*1000/G19)</f>
        <v>123.64379991062006</v>
      </c>
      <c r="H20" s="409">
        <f>SUM(H18*1000/H19)</f>
        <v>103.14547453956833</v>
      </c>
      <c r="I20" s="409">
        <f>SUM(I18*1000/I19)</f>
        <v>128.85833347311717</v>
      </c>
      <c r="J20" s="774">
        <f t="shared" si="3"/>
        <v>181.01588357668544</v>
      </c>
    </row>
    <row r="21" spans="1:15" ht="24" customHeight="1">
      <c r="A21" s="917" t="s">
        <v>757</v>
      </c>
      <c r="B21" s="918"/>
      <c r="C21" s="918"/>
      <c r="D21" s="918"/>
      <c r="E21" s="918"/>
      <c r="F21" s="918"/>
      <c r="G21" s="918"/>
      <c r="H21" s="918"/>
      <c r="I21" s="918"/>
      <c r="J21" s="919"/>
    </row>
    <row r="22" spans="1:15" s="372" customFormat="1" ht="24" customHeight="1">
      <c r="A22" s="392" t="s">
        <v>28</v>
      </c>
      <c r="B22" s="393"/>
      <c r="C22" s="394">
        <v>1</v>
      </c>
      <c r="D22" s="394">
        <v>2</v>
      </c>
      <c r="E22" s="394">
        <v>3</v>
      </c>
      <c r="F22" s="394">
        <v>4</v>
      </c>
      <c r="G22" s="394">
        <v>5</v>
      </c>
      <c r="H22" s="394">
        <v>6</v>
      </c>
      <c r="I22" s="394">
        <v>7</v>
      </c>
      <c r="J22" s="772">
        <v>8</v>
      </c>
      <c r="K22" s="97"/>
      <c r="L22" s="97"/>
      <c r="M22" s="97"/>
      <c r="N22" s="97"/>
      <c r="O22" s="97"/>
    </row>
    <row r="23" spans="1:15" s="403" customFormat="1" ht="24" customHeight="1">
      <c r="A23" s="397" t="s">
        <v>302</v>
      </c>
      <c r="B23" s="398">
        <v>11125127</v>
      </c>
      <c r="C23" s="399">
        <v>6211712</v>
      </c>
      <c r="D23" s="399">
        <v>2903495</v>
      </c>
      <c r="E23" s="399">
        <v>1292868</v>
      </c>
      <c r="F23" s="399">
        <v>165445</v>
      </c>
      <c r="G23" s="399">
        <v>160826</v>
      </c>
      <c r="H23" s="399">
        <v>108007</v>
      </c>
      <c r="I23" s="399">
        <v>74435</v>
      </c>
      <c r="J23" s="773">
        <v>69363</v>
      </c>
      <c r="L23" s="404"/>
      <c r="N23" s="404"/>
    </row>
    <row r="24" spans="1:15" s="3" customFormat="1" ht="24" customHeight="1">
      <c r="A24" s="405" t="s">
        <v>374</v>
      </c>
      <c r="B24" s="398">
        <v>123801926</v>
      </c>
      <c r="C24" s="399">
        <v>58512454</v>
      </c>
      <c r="D24" s="399">
        <v>46481112</v>
      </c>
      <c r="E24" s="399">
        <v>10841070</v>
      </c>
      <c r="F24" s="399">
        <v>3559005</v>
      </c>
      <c r="G24" s="399">
        <v>1199712</v>
      </c>
      <c r="H24" s="399">
        <v>660026</v>
      </c>
      <c r="I24" s="399">
        <v>522685</v>
      </c>
      <c r="J24" s="773">
        <v>352354</v>
      </c>
      <c r="K24" s="406"/>
      <c r="L24" s="407"/>
      <c r="M24" s="406"/>
      <c r="N24" s="407"/>
      <c r="O24" s="406"/>
    </row>
    <row r="25" spans="1:15" s="412" customFormat="1" ht="24" customHeight="1" thickBot="1">
      <c r="A25" s="422" t="s">
        <v>851</v>
      </c>
      <c r="B25" s="423">
        <f t="shared" ref="B25:J25" si="4">SUM(B23*1000/B24)</f>
        <v>89.862309573439106</v>
      </c>
      <c r="C25" s="423">
        <f t="shared" si="4"/>
        <v>106.1605107179405</v>
      </c>
      <c r="D25" s="423">
        <f t="shared" si="4"/>
        <v>62.466126025556356</v>
      </c>
      <c r="E25" s="423">
        <f t="shared" si="4"/>
        <v>119.25649405455366</v>
      </c>
      <c r="F25" s="423">
        <f t="shared" si="4"/>
        <v>46.486307268464081</v>
      </c>
      <c r="G25" s="423">
        <f>SUM(G23*1000/G24)</f>
        <v>134.05383958816782</v>
      </c>
      <c r="H25" s="423">
        <f t="shared" si="4"/>
        <v>163.64052325211432</v>
      </c>
      <c r="I25" s="423">
        <f t="shared" si="4"/>
        <v>142.40890785080882</v>
      </c>
      <c r="J25" s="778">
        <f t="shared" si="4"/>
        <v>196.8560027699416</v>
      </c>
    </row>
  </sheetData>
  <mergeCells count="1">
    <mergeCell ref="A21:J21"/>
  </mergeCells>
  <phoneticPr fontId="2"/>
  <pageMargins left="0.59055118110236227" right="0.59055118110236227" top="0.98425196850393704" bottom="0.98425196850393704" header="0.51181102362204722" footer="0.51181102362204722"/>
  <pageSetup paperSize="9" scale="91" orientation="landscape" r:id="rId1"/>
  <headerFooter alignWithMargins="0">
    <oddFooter>&amp;R32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25"/>
  <sheetViews>
    <sheetView showGridLines="0" zoomScale="80" zoomScaleNormal="80" workbookViewId="0">
      <selection activeCell="A3" sqref="A3"/>
    </sheetView>
  </sheetViews>
  <sheetFormatPr baseColWidth="10" defaultColWidth="9" defaultRowHeight="20"/>
  <cols>
    <col min="1" max="1" width="25.83203125" style="374" customWidth="1"/>
    <col min="2" max="5" width="18.83203125" style="374" customWidth="1"/>
    <col min="6" max="11" width="18.83203125" style="375" customWidth="1"/>
    <col min="12" max="12" width="9.6640625" style="374" customWidth="1"/>
    <col min="13" max="13" width="13.6640625" style="375" customWidth="1"/>
    <col min="14" max="15" width="9.1640625" style="374" bestFit="1" customWidth="1"/>
    <col min="16" max="16" width="10.1640625" style="374" bestFit="1" customWidth="1"/>
    <col min="17" max="17" width="6.5" style="374" bestFit="1" customWidth="1"/>
    <col min="18" max="16384" width="9" style="374"/>
  </cols>
  <sheetData>
    <row r="1" spans="1:16" s="372" customFormat="1" ht="24" customHeight="1">
      <c r="A1" s="371" t="s">
        <v>770</v>
      </c>
      <c r="F1" s="373"/>
      <c r="G1" s="373"/>
      <c r="H1" s="373"/>
      <c r="I1" s="373"/>
      <c r="J1" s="373"/>
      <c r="K1" s="373"/>
      <c r="M1" s="373"/>
    </row>
    <row r="2" spans="1:16" s="372" customFormat="1" ht="24" customHeight="1">
      <c r="A2" s="371" t="s">
        <v>890</v>
      </c>
      <c r="F2" s="373"/>
      <c r="G2" s="373"/>
      <c r="H2" s="373"/>
      <c r="I2" s="373"/>
      <c r="J2" s="373"/>
      <c r="K2" s="373"/>
      <c r="M2" s="373"/>
    </row>
    <row r="3" spans="1:16" ht="24" customHeight="1" thickBot="1">
      <c r="L3" s="376"/>
      <c r="M3" s="376"/>
    </row>
    <row r="4" spans="1:16" s="384" customFormat="1" ht="24" customHeight="1">
      <c r="A4" s="377"/>
      <c r="B4" s="378" t="s">
        <v>29</v>
      </c>
      <c r="C4" s="379" t="s">
        <v>25</v>
      </c>
      <c r="D4" s="379" t="s">
        <v>425</v>
      </c>
      <c r="E4" s="379" t="s">
        <v>669</v>
      </c>
      <c r="F4" s="381" t="s">
        <v>684</v>
      </c>
      <c r="G4" s="380" t="s">
        <v>404</v>
      </c>
      <c r="H4" s="380" t="s">
        <v>377</v>
      </c>
      <c r="I4" s="382" t="s">
        <v>664</v>
      </c>
      <c r="J4" s="382" t="s">
        <v>695</v>
      </c>
      <c r="K4" s="383" t="s">
        <v>430</v>
      </c>
    </row>
    <row r="5" spans="1:16" s="391" customFormat="1" ht="24" customHeight="1">
      <c r="A5" s="385"/>
      <c r="B5" s="386" t="s">
        <v>33</v>
      </c>
      <c r="C5" s="387" t="s">
        <v>30</v>
      </c>
      <c r="D5" s="387" t="s">
        <v>426</v>
      </c>
      <c r="E5" s="387" t="s">
        <v>394</v>
      </c>
      <c r="F5" s="387" t="s">
        <v>397</v>
      </c>
      <c r="G5" s="388" t="s">
        <v>405</v>
      </c>
      <c r="H5" s="388" t="s">
        <v>335</v>
      </c>
      <c r="I5" s="389" t="s">
        <v>665</v>
      </c>
      <c r="J5" s="389" t="s">
        <v>318</v>
      </c>
      <c r="K5" s="390" t="s">
        <v>309</v>
      </c>
    </row>
    <row r="6" spans="1:16" ht="24" customHeight="1">
      <c r="A6" s="413" t="s">
        <v>418</v>
      </c>
      <c r="B6" s="414"/>
      <c r="C6" s="414"/>
      <c r="D6" s="414"/>
      <c r="E6" s="414"/>
      <c r="F6" s="414"/>
      <c r="G6" s="414"/>
      <c r="H6" s="414"/>
      <c r="I6" s="414"/>
      <c r="J6" s="414"/>
      <c r="K6" s="415"/>
    </row>
    <row r="7" spans="1:16" ht="24" customHeight="1">
      <c r="A7" s="392" t="s">
        <v>28</v>
      </c>
      <c r="B7" s="393"/>
      <c r="C7" s="394">
        <v>1</v>
      </c>
      <c r="D7" s="394">
        <v>2</v>
      </c>
      <c r="E7" s="394">
        <v>3</v>
      </c>
      <c r="F7" s="394">
        <v>5</v>
      </c>
      <c r="G7" s="394">
        <v>4</v>
      </c>
      <c r="H7" s="394">
        <v>6</v>
      </c>
      <c r="I7" s="396">
        <v>7</v>
      </c>
      <c r="J7" s="396">
        <v>20</v>
      </c>
      <c r="K7" s="418">
        <v>16</v>
      </c>
    </row>
    <row r="8" spans="1:16" ht="24" customHeight="1">
      <c r="A8" s="397" t="s">
        <v>302</v>
      </c>
      <c r="B8" s="398">
        <v>325248</v>
      </c>
      <c r="C8" s="398">
        <v>102898</v>
      </c>
      <c r="D8" s="398">
        <v>80929</v>
      </c>
      <c r="E8" s="398">
        <v>39774</v>
      </c>
      <c r="F8" s="399">
        <v>13461</v>
      </c>
      <c r="G8" s="399">
        <v>22627</v>
      </c>
      <c r="H8" s="398">
        <v>12366</v>
      </c>
      <c r="I8" s="402">
        <v>11299</v>
      </c>
      <c r="J8" s="402">
        <v>1027</v>
      </c>
      <c r="K8" s="419">
        <v>1671</v>
      </c>
    </row>
    <row r="9" spans="1:16" ht="24" customHeight="1">
      <c r="A9" s="405" t="s">
        <v>375</v>
      </c>
      <c r="B9" s="398">
        <v>41131</v>
      </c>
      <c r="C9" s="398">
        <v>21315</v>
      </c>
      <c r="D9" s="398">
        <v>10204</v>
      </c>
      <c r="E9" s="398">
        <v>2656</v>
      </c>
      <c r="F9" s="399">
        <v>750</v>
      </c>
      <c r="G9" s="399">
        <v>2839</v>
      </c>
      <c r="H9" s="398">
        <v>242</v>
      </c>
      <c r="I9" s="402">
        <v>369</v>
      </c>
      <c r="J9" s="402">
        <v>107</v>
      </c>
      <c r="K9" s="419">
        <v>129</v>
      </c>
    </row>
    <row r="10" spans="1:16" ht="24" customHeight="1">
      <c r="A10" s="408" t="s">
        <v>849</v>
      </c>
      <c r="B10" s="409">
        <f>SUM(B8*1000/B9)</f>
        <v>7907.6122632564247</v>
      </c>
      <c r="C10" s="409">
        <f>SUM(C8*1000/C9)</f>
        <v>4827.4923762608496</v>
      </c>
      <c r="D10" s="409">
        <f>SUM(D8*1000/D9)</f>
        <v>7931.1054488435911</v>
      </c>
      <c r="E10" s="409">
        <v>17090.009279307145</v>
      </c>
      <c r="F10" s="409">
        <f t="shared" ref="F10:K10" si="0">SUM(F8*1000/F9)</f>
        <v>17948</v>
      </c>
      <c r="G10" s="409">
        <f t="shared" ref="G10" si="1">SUM(G8*1000/G9)</f>
        <v>7970.0598802395207</v>
      </c>
      <c r="H10" s="409">
        <v>51099.173553719011</v>
      </c>
      <c r="I10" s="410">
        <f t="shared" si="0"/>
        <v>30620.596205962058</v>
      </c>
      <c r="J10" s="411">
        <f>SUM(J8*1000/J9)</f>
        <v>9598.1308411214959</v>
      </c>
      <c r="K10" s="420">
        <f t="shared" si="0"/>
        <v>12953.488372093023</v>
      </c>
    </row>
    <row r="11" spans="1:16" s="372" customFormat="1" ht="24" customHeight="1">
      <c r="A11" s="413" t="s">
        <v>433</v>
      </c>
      <c r="B11" s="414"/>
      <c r="C11" s="414"/>
      <c r="D11" s="414"/>
      <c r="E11" s="414"/>
      <c r="F11" s="414"/>
      <c r="G11" s="414"/>
      <c r="H11" s="414"/>
      <c r="I11" s="414"/>
      <c r="J11" s="417"/>
      <c r="K11" s="771"/>
      <c r="L11" s="71"/>
      <c r="M11" s="71"/>
      <c r="N11" s="71"/>
      <c r="O11" s="71"/>
      <c r="P11" s="71"/>
    </row>
    <row r="12" spans="1:16" s="372" customFormat="1" ht="24" customHeight="1">
      <c r="A12" s="392" t="s">
        <v>28</v>
      </c>
      <c r="B12" s="393"/>
      <c r="C12" s="394">
        <v>1</v>
      </c>
      <c r="D12" s="394">
        <v>2</v>
      </c>
      <c r="E12" s="394">
        <v>3</v>
      </c>
      <c r="F12" s="395">
        <v>5</v>
      </c>
      <c r="G12" s="395">
        <v>4</v>
      </c>
      <c r="H12" s="394">
        <v>8</v>
      </c>
      <c r="I12" s="396">
        <v>6</v>
      </c>
      <c r="J12" s="396">
        <v>12</v>
      </c>
      <c r="K12" s="418">
        <v>16</v>
      </c>
      <c r="L12" s="97"/>
      <c r="M12" s="97"/>
      <c r="N12" s="97"/>
      <c r="O12" s="97"/>
      <c r="P12" s="97"/>
    </row>
    <row r="13" spans="1:16" s="403" customFormat="1" ht="24" customHeight="1">
      <c r="A13" s="397" t="s">
        <v>302</v>
      </c>
      <c r="B13" s="398">
        <v>381102</v>
      </c>
      <c r="C13" s="399">
        <v>120960</v>
      </c>
      <c r="D13" s="399">
        <v>103004</v>
      </c>
      <c r="E13" s="399">
        <v>38971</v>
      </c>
      <c r="F13" s="401">
        <v>19750</v>
      </c>
      <c r="G13" s="400">
        <v>29752</v>
      </c>
      <c r="H13" s="399">
        <v>8790</v>
      </c>
      <c r="I13" s="402">
        <v>15339</v>
      </c>
      <c r="J13" s="402">
        <v>3067</v>
      </c>
      <c r="K13" s="419">
        <v>1549</v>
      </c>
      <c r="M13" s="404"/>
      <c r="O13" s="404"/>
    </row>
    <row r="14" spans="1:16" s="3" customFormat="1" ht="24" customHeight="1">
      <c r="A14" s="405" t="s">
        <v>375</v>
      </c>
      <c r="B14" s="398">
        <v>34436</v>
      </c>
      <c r="C14" s="399">
        <v>13770</v>
      </c>
      <c r="D14" s="399">
        <v>11559</v>
      </c>
      <c r="E14" s="399">
        <v>1917</v>
      </c>
      <c r="F14" s="401">
        <v>647</v>
      </c>
      <c r="G14" s="400">
        <v>3153</v>
      </c>
      <c r="H14" s="399">
        <v>94</v>
      </c>
      <c r="I14" s="402">
        <v>487</v>
      </c>
      <c r="J14" s="402">
        <v>375</v>
      </c>
      <c r="K14" s="419">
        <v>86</v>
      </c>
      <c r="L14" s="406"/>
      <c r="M14" s="407"/>
      <c r="N14" s="406"/>
      <c r="O14" s="407"/>
      <c r="P14" s="406"/>
    </row>
    <row r="15" spans="1:16" s="412" customFormat="1" ht="24" customHeight="1">
      <c r="A15" s="408" t="s">
        <v>849</v>
      </c>
      <c r="B15" s="409">
        <f>SUM(B13*1000/B14)</f>
        <v>11066.964804274596</v>
      </c>
      <c r="C15" s="409">
        <f>SUM(C13*1000/C14)</f>
        <v>8784.3137254901958</v>
      </c>
      <c r="D15" s="409">
        <f>SUM(D13*1000/D14)</f>
        <v>8911.1514836923616</v>
      </c>
      <c r="E15" s="409">
        <v>14947.579298831386</v>
      </c>
      <c r="F15" s="409">
        <f t="shared" ref="F15:K15" si="2">SUM(F13*1000/F14)</f>
        <v>30525.50231839258</v>
      </c>
      <c r="G15" s="409">
        <f t="shared" ref="G15" si="3">SUM(G13*1000/G14)</f>
        <v>9436.0926102124959</v>
      </c>
      <c r="H15" s="409">
        <v>93510.638297872341</v>
      </c>
      <c r="I15" s="410">
        <f t="shared" si="2"/>
        <v>31496.919917864478</v>
      </c>
      <c r="J15" s="411">
        <f>SUM(J13*1000/J14)</f>
        <v>8178.666666666667</v>
      </c>
      <c r="K15" s="420">
        <f t="shared" si="2"/>
        <v>18011.627906976744</v>
      </c>
    </row>
    <row r="16" spans="1:16" s="372" customFormat="1" ht="24" customHeight="1">
      <c r="A16" s="466" t="s">
        <v>660</v>
      </c>
      <c r="B16" s="770"/>
      <c r="C16" s="770"/>
      <c r="D16" s="770"/>
      <c r="E16" s="770"/>
      <c r="F16" s="770"/>
      <c r="G16" s="770"/>
      <c r="H16" s="770"/>
      <c r="I16" s="770"/>
      <c r="J16" s="770"/>
      <c r="K16" s="771"/>
      <c r="L16" s="71"/>
      <c r="M16" s="71"/>
      <c r="N16" s="71"/>
      <c r="O16" s="71"/>
      <c r="P16" s="71"/>
    </row>
    <row r="17" spans="1:16" s="372" customFormat="1" ht="24" customHeight="1">
      <c r="A17" s="392" t="s">
        <v>28</v>
      </c>
      <c r="B17" s="393"/>
      <c r="C17" s="394">
        <v>1</v>
      </c>
      <c r="D17" s="394">
        <v>2</v>
      </c>
      <c r="E17" s="394">
        <v>3</v>
      </c>
      <c r="F17" s="395">
        <v>5</v>
      </c>
      <c r="G17" s="395">
        <v>4</v>
      </c>
      <c r="H17" s="394">
        <v>6</v>
      </c>
      <c r="I17" s="396">
        <v>7</v>
      </c>
      <c r="J17" s="396">
        <v>11</v>
      </c>
      <c r="K17" s="418">
        <v>17</v>
      </c>
      <c r="L17" s="97"/>
      <c r="M17" s="97"/>
      <c r="N17" s="97"/>
      <c r="O17" s="97"/>
      <c r="P17" s="97"/>
    </row>
    <row r="18" spans="1:16" s="403" customFormat="1" ht="24" customHeight="1">
      <c r="A18" s="397" t="s">
        <v>302</v>
      </c>
      <c r="B18" s="398">
        <v>367223</v>
      </c>
      <c r="C18" s="399">
        <v>119671</v>
      </c>
      <c r="D18" s="399">
        <v>74557</v>
      </c>
      <c r="E18" s="399">
        <v>37529</v>
      </c>
      <c r="F18" s="401">
        <v>28925</v>
      </c>
      <c r="G18" s="401">
        <v>34833</v>
      </c>
      <c r="H18" s="399">
        <v>19123</v>
      </c>
      <c r="I18" s="402">
        <v>17247</v>
      </c>
      <c r="J18" s="402">
        <v>2910</v>
      </c>
      <c r="K18" s="419">
        <v>1098</v>
      </c>
      <c r="L18" s="404"/>
      <c r="N18" s="404"/>
      <c r="O18" s="404"/>
      <c r="P18" s="404"/>
    </row>
    <row r="19" spans="1:16" s="372" customFormat="1" ht="24" customHeight="1">
      <c r="A19" s="405" t="s">
        <v>375</v>
      </c>
      <c r="B19" s="398">
        <v>38003</v>
      </c>
      <c r="C19" s="399">
        <v>16039</v>
      </c>
      <c r="D19" s="399">
        <v>10337</v>
      </c>
      <c r="E19" s="399">
        <v>1976</v>
      </c>
      <c r="F19" s="401">
        <v>818</v>
      </c>
      <c r="G19" s="401">
        <v>5634</v>
      </c>
      <c r="H19" s="399">
        <v>308</v>
      </c>
      <c r="I19" s="402">
        <v>465</v>
      </c>
      <c r="J19" s="402">
        <v>283</v>
      </c>
      <c r="K19" s="419">
        <v>49</v>
      </c>
      <c r="L19" s="421"/>
      <c r="N19" s="421"/>
      <c r="O19" s="421"/>
      <c r="P19" s="421"/>
    </row>
    <row r="20" spans="1:16" s="412" customFormat="1" ht="24" customHeight="1">
      <c r="A20" s="408" t="s">
        <v>849</v>
      </c>
      <c r="B20" s="409">
        <f t="shared" ref="B20:I20" si="4">SUM(B18*1000/B19)</f>
        <v>9663.0002894508325</v>
      </c>
      <c r="C20" s="409">
        <f t="shared" si="4"/>
        <v>7461.2507014152998</v>
      </c>
      <c r="D20" s="409">
        <f t="shared" si="4"/>
        <v>7212.6342265647672</v>
      </c>
      <c r="E20" s="409">
        <f t="shared" si="4"/>
        <v>18992.408906882592</v>
      </c>
      <c r="F20" s="409">
        <f>SUM(F18*1000/F19)</f>
        <v>35360.635696821519</v>
      </c>
      <c r="G20" s="409">
        <v>6182.641107561235</v>
      </c>
      <c r="H20" s="409">
        <f>SUM(H18*1000/H19)</f>
        <v>62087.662337662339</v>
      </c>
      <c r="I20" s="410">
        <f t="shared" si="4"/>
        <v>37090.322580645159</v>
      </c>
      <c r="J20" s="410">
        <f>SUM(J18*1000/J19)</f>
        <v>10282.68551236749</v>
      </c>
      <c r="K20" s="420">
        <f t="shared" ref="K20" si="5">SUM(K18*1000/K19)</f>
        <v>22408.163265306124</v>
      </c>
    </row>
    <row r="21" spans="1:16" ht="24" customHeight="1">
      <c r="A21" s="917" t="s">
        <v>757</v>
      </c>
      <c r="B21" s="918"/>
      <c r="C21" s="918"/>
      <c r="D21" s="918"/>
      <c r="E21" s="918"/>
      <c r="F21" s="918"/>
      <c r="G21" s="918"/>
      <c r="H21" s="918"/>
      <c r="I21" s="918"/>
      <c r="J21" s="918"/>
      <c r="K21" s="919"/>
    </row>
    <row r="22" spans="1:16" s="372" customFormat="1" ht="24" customHeight="1">
      <c r="A22" s="392" t="s">
        <v>28</v>
      </c>
      <c r="B22" s="393"/>
      <c r="C22" s="394">
        <v>1</v>
      </c>
      <c r="D22" s="394">
        <v>2</v>
      </c>
      <c r="E22" s="394">
        <v>3</v>
      </c>
      <c r="F22" s="395">
        <v>4</v>
      </c>
      <c r="G22" s="395">
        <v>5</v>
      </c>
      <c r="H22" s="394">
        <v>6</v>
      </c>
      <c r="I22" s="396">
        <v>7</v>
      </c>
      <c r="J22" s="396">
        <v>10</v>
      </c>
      <c r="K22" s="418">
        <v>13</v>
      </c>
      <c r="L22" s="97"/>
      <c r="M22" s="97"/>
      <c r="N22" s="97"/>
      <c r="O22" s="97"/>
      <c r="P22" s="97"/>
    </row>
    <row r="23" spans="1:16" s="403" customFormat="1" ht="24" customHeight="1">
      <c r="A23" s="397" t="s">
        <v>302</v>
      </c>
      <c r="B23" s="398">
        <v>363799</v>
      </c>
      <c r="C23" s="399">
        <v>100336</v>
      </c>
      <c r="D23" s="399">
        <v>93914</v>
      </c>
      <c r="E23" s="399">
        <v>42223</v>
      </c>
      <c r="F23" s="401">
        <v>28518</v>
      </c>
      <c r="G23" s="400">
        <v>27941</v>
      </c>
      <c r="H23" s="399">
        <v>20871</v>
      </c>
      <c r="I23" s="402">
        <v>10212</v>
      </c>
      <c r="J23" s="402">
        <v>3514</v>
      </c>
      <c r="K23" s="419">
        <v>2278</v>
      </c>
      <c r="M23" s="404"/>
      <c r="O23" s="404"/>
    </row>
    <row r="24" spans="1:16" s="3" customFormat="1" ht="24" customHeight="1">
      <c r="A24" s="405" t="s">
        <v>375</v>
      </c>
      <c r="B24" s="399">
        <v>33116</v>
      </c>
      <c r="C24" s="399">
        <v>13407</v>
      </c>
      <c r="D24" s="399">
        <v>10409</v>
      </c>
      <c r="E24" s="399">
        <v>1566</v>
      </c>
      <c r="F24" s="401">
        <v>709</v>
      </c>
      <c r="G24" s="400">
        <v>4159</v>
      </c>
      <c r="H24" s="399">
        <v>857</v>
      </c>
      <c r="I24" s="402">
        <v>219</v>
      </c>
      <c r="J24" s="402">
        <v>196</v>
      </c>
      <c r="K24" s="419">
        <v>88</v>
      </c>
      <c r="L24" s="406"/>
      <c r="M24" s="407"/>
      <c r="N24" s="406"/>
      <c r="O24" s="407"/>
      <c r="P24" s="406"/>
    </row>
    <row r="25" spans="1:16" s="412" customFormat="1" ht="24" customHeight="1" thickBot="1">
      <c r="A25" s="422" t="s">
        <v>849</v>
      </c>
      <c r="B25" s="423">
        <f>SUM(B23*1000/B24)</f>
        <v>10985.596086483874</v>
      </c>
      <c r="C25" s="423">
        <f>SUM(C23*1000/C24)</f>
        <v>7483.8517192511372</v>
      </c>
      <c r="D25" s="423">
        <f t="shared" ref="D25:E25" si="6">SUM(D23*1000/D24)</f>
        <v>9022.3844749735799</v>
      </c>
      <c r="E25" s="423">
        <f t="shared" si="6"/>
        <v>26962.324393358875</v>
      </c>
      <c r="F25" s="423">
        <f>SUM(F23*1000/F24)</f>
        <v>40222.849083215799</v>
      </c>
      <c r="G25" s="423">
        <f>SUM(G23*1000/G24)</f>
        <v>6718.2014907429675</v>
      </c>
      <c r="H25" s="423">
        <f>SUM(H23*1000/H24)</f>
        <v>24353.558926487749</v>
      </c>
      <c r="I25" s="424">
        <f>SUM(I23*1000/I24)</f>
        <v>46630.136986301368</v>
      </c>
      <c r="J25" s="424">
        <f>SUM(J23*1000/J24)</f>
        <v>17928.571428571428</v>
      </c>
      <c r="K25" s="425">
        <f t="shared" ref="K25" si="7">SUM(K23*1000/K24)</f>
        <v>25886.363636363636</v>
      </c>
    </row>
  </sheetData>
  <mergeCells count="1">
    <mergeCell ref="A21:K21"/>
  </mergeCells>
  <phoneticPr fontId="2"/>
  <pageMargins left="0.59055118110236227" right="0.59055118110236227" top="0.98425196850393704" bottom="0.98425196850393704" header="0.51181102362204722" footer="0.51181102362204722"/>
  <pageSetup paperSize="9" scale="83" orientation="landscape" r:id="rId1"/>
  <headerFooter alignWithMargins="0">
    <oddFooter>&amp;R32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0"/>
  <sheetViews>
    <sheetView showGridLines="0" tabSelected="1" zoomScale="80" zoomScaleNormal="80" workbookViewId="0">
      <pane xSplit="2" ySplit="7" topLeftCell="C8" activePane="bottomRight" state="frozen"/>
      <selection activeCell="B5" sqref="B5"/>
      <selection pane="topRight" activeCell="B5" sqref="B5"/>
      <selection pane="bottomLeft" activeCell="B5" sqref="B5"/>
      <selection pane="bottomRight" activeCell="A5" sqref="A5"/>
    </sheetView>
  </sheetViews>
  <sheetFormatPr baseColWidth="10" defaultColWidth="9" defaultRowHeight="24" customHeight="1"/>
  <cols>
    <col min="1" max="1" width="45.83203125" style="3" customWidth="1"/>
    <col min="2" max="2" width="36.1640625" style="3" customWidth="1"/>
    <col min="3" max="16" width="16.33203125" style="3" customWidth="1"/>
    <col min="17" max="18" width="18.83203125" style="3" customWidth="1"/>
    <col min="19" max="16384" width="9" style="3"/>
  </cols>
  <sheetData>
    <row r="1" spans="1:18" ht="24" customHeight="1">
      <c r="A1" s="1" t="s">
        <v>803</v>
      </c>
      <c r="B1" s="2"/>
    </row>
    <row r="2" spans="1:18" ht="24" customHeight="1">
      <c r="A2" s="1"/>
      <c r="B2" s="2"/>
    </row>
    <row r="3" spans="1:18" ht="24" customHeight="1">
      <c r="A3" s="1" t="s">
        <v>745</v>
      </c>
      <c r="B3" s="2"/>
    </row>
    <row r="4" spans="1:18" ht="24" customHeight="1">
      <c r="A4" s="1" t="s">
        <v>874</v>
      </c>
      <c r="B4" s="2"/>
    </row>
    <row r="5" spans="1:18" ht="24" customHeight="1" thickBot="1">
      <c r="O5" s="860" t="s">
        <v>274</v>
      </c>
      <c r="P5" s="860"/>
      <c r="Q5" s="860"/>
    </row>
    <row r="6" spans="1:18" s="11" customFormat="1" ht="37" customHeight="1" thickBot="1">
      <c r="A6" s="4" t="s">
        <v>746</v>
      </c>
      <c r="B6" s="5" t="s">
        <v>747</v>
      </c>
      <c r="C6" s="6" t="s">
        <v>61</v>
      </c>
      <c r="D6" s="7" t="s">
        <v>62</v>
      </c>
      <c r="E6" s="7" t="s">
        <v>5</v>
      </c>
      <c r="F6" s="7" t="s">
        <v>59</v>
      </c>
      <c r="G6" s="7" t="s">
        <v>48</v>
      </c>
      <c r="H6" s="7" t="s">
        <v>7</v>
      </c>
      <c r="I6" s="7" t="s">
        <v>8</v>
      </c>
      <c r="J6" s="7" t="s">
        <v>9</v>
      </c>
      <c r="K6" s="7" t="s">
        <v>32</v>
      </c>
      <c r="L6" s="7" t="s">
        <v>10</v>
      </c>
      <c r="M6" s="7" t="s">
        <v>346</v>
      </c>
      <c r="N6" s="7" t="s">
        <v>11</v>
      </c>
      <c r="O6" s="7" t="s">
        <v>12</v>
      </c>
      <c r="P6" s="8" t="s">
        <v>13</v>
      </c>
      <c r="Q6" s="9" t="s">
        <v>71</v>
      </c>
      <c r="R6" s="10" t="s">
        <v>117</v>
      </c>
    </row>
    <row r="7" spans="1:18" s="11" customFormat="1" ht="24" customHeight="1" thickBot="1">
      <c r="A7" s="12" t="s">
        <v>118</v>
      </c>
      <c r="B7" s="12" t="s">
        <v>72</v>
      </c>
      <c r="C7" s="13" t="s">
        <v>349</v>
      </c>
      <c r="D7" s="14" t="s">
        <v>73</v>
      </c>
      <c r="E7" s="14" t="s">
        <v>74</v>
      </c>
      <c r="F7" s="14" t="s">
        <v>362</v>
      </c>
      <c r="G7" s="14" t="s">
        <v>348</v>
      </c>
      <c r="H7" s="14" t="s">
        <v>76</v>
      </c>
      <c r="I7" s="14" t="s">
        <v>77</v>
      </c>
      <c r="J7" s="14" t="s">
        <v>78</v>
      </c>
      <c r="K7" s="14" t="s">
        <v>79</v>
      </c>
      <c r="L7" s="14" t="s">
        <v>80</v>
      </c>
      <c r="M7" s="14" t="s">
        <v>347</v>
      </c>
      <c r="N7" s="14" t="s">
        <v>81</v>
      </c>
      <c r="O7" s="14" t="s">
        <v>82</v>
      </c>
      <c r="P7" s="15" t="s">
        <v>83</v>
      </c>
      <c r="Q7" s="16" t="s">
        <v>84</v>
      </c>
      <c r="R7" s="17" t="s">
        <v>116</v>
      </c>
    </row>
    <row r="8" spans="1:18" ht="24" customHeight="1">
      <c r="A8" s="18" t="s">
        <v>254</v>
      </c>
      <c r="B8" s="19" t="s">
        <v>163</v>
      </c>
      <c r="C8" s="20">
        <v>22648</v>
      </c>
      <c r="D8" s="21">
        <v>383855</v>
      </c>
      <c r="E8" s="21">
        <v>752223</v>
      </c>
      <c r="F8" s="21">
        <v>800</v>
      </c>
      <c r="G8" s="21">
        <v>71242</v>
      </c>
      <c r="H8" s="21"/>
      <c r="I8" s="21"/>
      <c r="J8" s="21">
        <v>185934</v>
      </c>
      <c r="K8" s="21">
        <v>14071</v>
      </c>
      <c r="L8" s="21">
        <v>3617</v>
      </c>
      <c r="M8" s="21"/>
      <c r="N8" s="21">
        <v>12356</v>
      </c>
      <c r="O8" s="21">
        <v>2004</v>
      </c>
      <c r="P8" s="22">
        <v>21031</v>
      </c>
      <c r="Q8" s="23">
        <f>SUM(C8:P8)</f>
        <v>1469781</v>
      </c>
      <c r="R8" s="24">
        <f>SUM(Q8/Q35)</f>
        <v>5.659878399764489E-3</v>
      </c>
    </row>
    <row r="9" spans="1:18" ht="24" customHeight="1">
      <c r="A9" s="18" t="s">
        <v>255</v>
      </c>
      <c r="B9" s="19" t="s">
        <v>208</v>
      </c>
      <c r="C9" s="25"/>
      <c r="D9" s="21">
        <v>6031</v>
      </c>
      <c r="E9" s="21"/>
      <c r="F9" s="21"/>
      <c r="G9" s="21">
        <v>2123</v>
      </c>
      <c r="H9" s="21"/>
      <c r="I9" s="21"/>
      <c r="J9" s="21">
        <v>13294</v>
      </c>
      <c r="K9" s="21">
        <v>65681</v>
      </c>
      <c r="L9" s="21"/>
      <c r="M9" s="21"/>
      <c r="N9" s="21"/>
      <c r="O9" s="21">
        <v>476</v>
      </c>
      <c r="P9" s="22">
        <v>1319</v>
      </c>
      <c r="Q9" s="23">
        <f>SUM(C9:P9)</f>
        <v>88924</v>
      </c>
      <c r="R9" s="24">
        <f>SUM(Q9/Q35)</f>
        <v>3.4243130563033368E-4</v>
      </c>
    </row>
    <row r="10" spans="1:18" ht="24" customHeight="1">
      <c r="A10" s="18" t="s">
        <v>366</v>
      </c>
      <c r="B10" s="19" t="s">
        <v>367</v>
      </c>
      <c r="C10" s="25"/>
      <c r="D10" s="21">
        <v>6081</v>
      </c>
      <c r="E10" s="21">
        <v>604</v>
      </c>
      <c r="F10" s="21"/>
      <c r="G10" s="21"/>
      <c r="H10" s="21"/>
      <c r="I10" s="21"/>
      <c r="J10" s="21"/>
      <c r="K10" s="21">
        <v>17902</v>
      </c>
      <c r="L10" s="21"/>
      <c r="M10" s="21"/>
      <c r="N10" s="21"/>
      <c r="O10" s="21"/>
      <c r="P10" s="22">
        <v>707</v>
      </c>
      <c r="Q10" s="23">
        <f>SUM(C10:P10)</f>
        <v>25294</v>
      </c>
      <c r="R10" s="24">
        <f>SUM(Q10/Q35)</f>
        <v>9.7402922097675085E-5</v>
      </c>
    </row>
    <row r="11" spans="1:18" ht="24" customHeight="1">
      <c r="A11" s="26" t="s">
        <v>256</v>
      </c>
      <c r="B11" s="27" t="s">
        <v>87</v>
      </c>
      <c r="C11" s="28"/>
      <c r="D11" s="29">
        <v>16370</v>
      </c>
      <c r="E11" s="29">
        <v>6369</v>
      </c>
      <c r="F11" s="29"/>
      <c r="G11" s="29">
        <v>334113</v>
      </c>
      <c r="H11" s="29"/>
      <c r="I11" s="29"/>
      <c r="J11" s="29">
        <v>849</v>
      </c>
      <c r="K11" s="29">
        <v>2496219</v>
      </c>
      <c r="L11" s="29">
        <v>2160</v>
      </c>
      <c r="M11" s="29">
        <v>508</v>
      </c>
      <c r="N11" s="29"/>
      <c r="O11" s="29"/>
      <c r="P11" s="30">
        <v>383</v>
      </c>
      <c r="Q11" s="23">
        <f>SUM(C11:P11)</f>
        <v>2856971</v>
      </c>
      <c r="R11" s="24">
        <f>SUM(Q11/Q35)</f>
        <v>1.100171280731861E-2</v>
      </c>
    </row>
    <row r="12" spans="1:18" ht="24" customHeight="1">
      <c r="A12" s="26" t="s">
        <v>257</v>
      </c>
      <c r="B12" s="27" t="s">
        <v>201</v>
      </c>
      <c r="C12" s="28"/>
      <c r="D12" s="29">
        <v>1966</v>
      </c>
      <c r="E12" s="29"/>
      <c r="F12" s="29"/>
      <c r="G12" s="29"/>
      <c r="H12" s="29"/>
      <c r="I12" s="29"/>
      <c r="J12" s="29">
        <v>4287</v>
      </c>
      <c r="K12" s="29"/>
      <c r="L12" s="29"/>
      <c r="M12" s="29"/>
      <c r="N12" s="29"/>
      <c r="O12" s="29"/>
      <c r="P12" s="30"/>
      <c r="Q12" s="23">
        <f t="shared" ref="Q12:Q14" si="0">SUM(C12:P12)</f>
        <v>6253</v>
      </c>
      <c r="R12" s="24">
        <f>SUM(Q12/Q35)</f>
        <v>2.407924693116005E-5</v>
      </c>
    </row>
    <row r="13" spans="1:18" ht="24" customHeight="1">
      <c r="A13" s="26" t="s">
        <v>258</v>
      </c>
      <c r="B13" s="27" t="s">
        <v>168</v>
      </c>
      <c r="C13" s="28"/>
      <c r="D13" s="29">
        <v>22225</v>
      </c>
      <c r="E13" s="29">
        <v>55190</v>
      </c>
      <c r="F13" s="29"/>
      <c r="G13" s="29">
        <v>29649</v>
      </c>
      <c r="H13" s="29"/>
      <c r="I13" s="29"/>
      <c r="J13" s="29">
        <v>31676</v>
      </c>
      <c r="K13" s="29">
        <v>147154</v>
      </c>
      <c r="L13" s="29">
        <v>107410</v>
      </c>
      <c r="M13" s="29">
        <v>3389</v>
      </c>
      <c r="N13" s="29"/>
      <c r="O13" s="29"/>
      <c r="P13" s="30">
        <v>6600</v>
      </c>
      <c r="Q13" s="23">
        <f t="shared" si="0"/>
        <v>403293</v>
      </c>
      <c r="R13" s="24">
        <f>SUM(Q13/Q35)</f>
        <v>1.5530132308665169E-3</v>
      </c>
    </row>
    <row r="14" spans="1:18" ht="24" customHeight="1">
      <c r="A14" s="26" t="s">
        <v>259</v>
      </c>
      <c r="B14" s="27" t="s">
        <v>172</v>
      </c>
      <c r="C14" s="28">
        <v>1719</v>
      </c>
      <c r="D14" s="29">
        <v>130388</v>
      </c>
      <c r="E14" s="29">
        <v>295906</v>
      </c>
      <c r="F14" s="29">
        <v>177200</v>
      </c>
      <c r="G14" s="29">
        <v>835907</v>
      </c>
      <c r="H14" s="29">
        <v>52049</v>
      </c>
      <c r="I14" s="29"/>
      <c r="J14" s="29">
        <v>242326</v>
      </c>
      <c r="K14" s="29">
        <v>4675393</v>
      </c>
      <c r="L14" s="29">
        <v>9822</v>
      </c>
      <c r="M14" s="29">
        <v>160680</v>
      </c>
      <c r="N14" s="29">
        <v>2726</v>
      </c>
      <c r="O14" s="29">
        <v>6081</v>
      </c>
      <c r="P14" s="30">
        <v>235404</v>
      </c>
      <c r="Q14" s="23">
        <f t="shared" si="0"/>
        <v>6825601</v>
      </c>
      <c r="R14" s="24">
        <f>SUM(Q14/Q35)</f>
        <v>2.6284236675607385E-2</v>
      </c>
    </row>
    <row r="15" spans="1:18" ht="24" customHeight="1">
      <c r="A15" s="31" t="s">
        <v>262</v>
      </c>
      <c r="B15" s="31" t="s">
        <v>178</v>
      </c>
      <c r="C15" s="32">
        <v>1497</v>
      </c>
      <c r="D15" s="33">
        <v>36959</v>
      </c>
      <c r="E15" s="34">
        <v>57361</v>
      </c>
      <c r="F15" s="33">
        <v>4015</v>
      </c>
      <c r="G15" s="33">
        <v>274585</v>
      </c>
      <c r="H15" s="33">
        <v>315</v>
      </c>
      <c r="I15" s="33"/>
      <c r="J15" s="33">
        <v>11321</v>
      </c>
      <c r="K15" s="33">
        <v>3248808</v>
      </c>
      <c r="L15" s="33">
        <v>5646</v>
      </c>
      <c r="M15" s="33">
        <v>15796</v>
      </c>
      <c r="N15" s="33">
        <v>867</v>
      </c>
      <c r="O15" s="33">
        <v>2033</v>
      </c>
      <c r="P15" s="35">
        <v>2831</v>
      </c>
      <c r="Q15" s="36">
        <f>SUM(C15:P15)</f>
        <v>3662034</v>
      </c>
      <c r="R15" s="37">
        <f>SUM(Q15/Q35)</f>
        <v>1.4101874453271032E-2</v>
      </c>
    </row>
    <row r="16" spans="1:18" ht="24" customHeight="1">
      <c r="A16" s="31" t="s">
        <v>263</v>
      </c>
      <c r="B16" s="31" t="s">
        <v>179</v>
      </c>
      <c r="C16" s="32"/>
      <c r="D16" s="33"/>
      <c r="E16" s="34"/>
      <c r="F16" s="33"/>
      <c r="G16" s="33">
        <v>758</v>
      </c>
      <c r="H16" s="33"/>
      <c r="I16" s="33"/>
      <c r="J16" s="33">
        <v>612</v>
      </c>
      <c r="K16" s="34">
        <v>807</v>
      </c>
      <c r="L16" s="33"/>
      <c r="M16" s="33">
        <v>2314</v>
      </c>
      <c r="N16" s="33"/>
      <c r="O16" s="33"/>
      <c r="P16" s="35"/>
      <c r="Q16" s="36">
        <f t="shared" ref="Q16:Q34" si="1">SUM(C16:P16)</f>
        <v>4491</v>
      </c>
      <c r="R16" s="37">
        <f>SUM(Q16/Q35)</f>
        <v>1.7294082515247047E-5</v>
      </c>
    </row>
    <row r="17" spans="1:18" ht="24" customHeight="1">
      <c r="A17" s="31" t="s">
        <v>264</v>
      </c>
      <c r="B17" s="31" t="s">
        <v>191</v>
      </c>
      <c r="C17" s="32"/>
      <c r="D17" s="33">
        <v>4196</v>
      </c>
      <c r="E17" s="34"/>
      <c r="F17" s="33">
        <v>335</v>
      </c>
      <c r="G17" s="33">
        <v>11063</v>
      </c>
      <c r="H17" s="33"/>
      <c r="I17" s="33"/>
      <c r="J17" s="33"/>
      <c r="K17" s="34">
        <v>10508</v>
      </c>
      <c r="L17" s="33">
        <v>370</v>
      </c>
      <c r="M17" s="33"/>
      <c r="N17" s="33"/>
      <c r="O17" s="33">
        <v>823</v>
      </c>
      <c r="P17" s="35">
        <v>1561</v>
      </c>
      <c r="Q17" s="36">
        <f t="shared" si="1"/>
        <v>28856</v>
      </c>
      <c r="R17" s="37">
        <f>SUM(Q17/Q35)</f>
        <v>1.111195825116831E-4</v>
      </c>
    </row>
    <row r="18" spans="1:18" ht="24" customHeight="1">
      <c r="A18" s="31" t="s">
        <v>266</v>
      </c>
      <c r="B18" s="31" t="s">
        <v>265</v>
      </c>
      <c r="C18" s="32"/>
      <c r="D18" s="33">
        <v>37160</v>
      </c>
      <c r="E18" s="34">
        <v>9014</v>
      </c>
      <c r="F18" s="33">
        <v>20246</v>
      </c>
      <c r="G18" s="33">
        <v>199770</v>
      </c>
      <c r="H18" s="33">
        <v>41340</v>
      </c>
      <c r="I18" s="33"/>
      <c r="J18" s="33">
        <v>3117</v>
      </c>
      <c r="K18" s="34">
        <v>15613</v>
      </c>
      <c r="L18" s="33"/>
      <c r="M18" s="33">
        <v>76240</v>
      </c>
      <c r="N18" s="33"/>
      <c r="O18" s="33"/>
      <c r="P18" s="35">
        <v>4799</v>
      </c>
      <c r="Q18" s="36">
        <f t="shared" si="1"/>
        <v>407299</v>
      </c>
      <c r="R18" s="37">
        <f>SUM(Q18/Q35)</f>
        <v>1.5684396602933884E-3</v>
      </c>
    </row>
    <row r="19" spans="1:18" ht="24" customHeight="1">
      <c r="A19" s="31" t="s">
        <v>267</v>
      </c>
      <c r="B19" s="31" t="s">
        <v>24</v>
      </c>
      <c r="C19" s="32"/>
      <c r="D19" s="33">
        <v>5210</v>
      </c>
      <c r="E19" s="34">
        <v>218030</v>
      </c>
      <c r="F19" s="33">
        <v>273</v>
      </c>
      <c r="G19" s="33">
        <v>25573</v>
      </c>
      <c r="H19" s="33"/>
      <c r="I19" s="33"/>
      <c r="J19" s="33">
        <v>106668</v>
      </c>
      <c r="K19" s="34">
        <v>1179130</v>
      </c>
      <c r="L19" s="33">
        <v>1114</v>
      </c>
      <c r="M19" s="33">
        <v>266</v>
      </c>
      <c r="N19" s="33"/>
      <c r="O19" s="33"/>
      <c r="P19" s="35">
        <v>205</v>
      </c>
      <c r="Q19" s="36">
        <f t="shared" si="1"/>
        <v>1536469</v>
      </c>
      <c r="R19" s="37">
        <f>SUM(Q19/Q35)</f>
        <v>5.9166826248316894E-3</v>
      </c>
    </row>
    <row r="20" spans="1:18" ht="24" customHeight="1">
      <c r="A20" s="31" t="s">
        <v>268</v>
      </c>
      <c r="B20" s="31" t="s">
        <v>180</v>
      </c>
      <c r="C20" s="32"/>
      <c r="D20" s="33">
        <v>4199</v>
      </c>
      <c r="E20" s="33">
        <v>627</v>
      </c>
      <c r="F20" s="33"/>
      <c r="G20" s="33">
        <v>26828</v>
      </c>
      <c r="H20" s="33"/>
      <c r="I20" s="33"/>
      <c r="J20" s="33">
        <v>18301</v>
      </c>
      <c r="K20" s="34">
        <v>99152</v>
      </c>
      <c r="L20" s="33">
        <v>385</v>
      </c>
      <c r="M20" s="33"/>
      <c r="N20" s="34"/>
      <c r="O20" s="33"/>
      <c r="P20" s="35">
        <v>42358</v>
      </c>
      <c r="Q20" s="36">
        <f t="shared" si="1"/>
        <v>191850</v>
      </c>
      <c r="R20" s="37">
        <f>SUM(Q20/Q35)</f>
        <v>7.3878194846362642E-4</v>
      </c>
    </row>
    <row r="21" spans="1:18" ht="24" customHeight="1">
      <c r="A21" s="31" t="s">
        <v>269</v>
      </c>
      <c r="B21" s="31" t="s">
        <v>205</v>
      </c>
      <c r="C21" s="32"/>
      <c r="D21" s="33"/>
      <c r="E21" s="34"/>
      <c r="F21" s="33"/>
      <c r="G21" s="33">
        <v>2690</v>
      </c>
      <c r="H21" s="33"/>
      <c r="I21" s="33"/>
      <c r="J21" s="33"/>
      <c r="K21" s="34">
        <v>890</v>
      </c>
      <c r="L21" s="33"/>
      <c r="M21" s="33"/>
      <c r="N21" s="34"/>
      <c r="O21" s="33"/>
      <c r="P21" s="35"/>
      <c r="Q21" s="36">
        <f t="shared" si="1"/>
        <v>3580</v>
      </c>
      <c r="R21" s="37">
        <f>SUM(Q21/Q35)</f>
        <v>1.3785975373988963E-5</v>
      </c>
    </row>
    <row r="22" spans="1:18" ht="24" customHeight="1">
      <c r="A22" s="31" t="s">
        <v>270</v>
      </c>
      <c r="B22" s="31" t="s">
        <v>181</v>
      </c>
      <c r="C22" s="32">
        <v>222</v>
      </c>
      <c r="D22" s="33">
        <v>42664</v>
      </c>
      <c r="E22" s="34">
        <v>10874</v>
      </c>
      <c r="F22" s="33">
        <v>152331</v>
      </c>
      <c r="G22" s="33">
        <v>294640</v>
      </c>
      <c r="H22" s="33">
        <v>10394</v>
      </c>
      <c r="I22" s="33"/>
      <c r="J22" s="33">
        <v>102307</v>
      </c>
      <c r="K22" s="34">
        <v>120485</v>
      </c>
      <c r="L22" s="33">
        <v>2307</v>
      </c>
      <c r="M22" s="33">
        <v>66064</v>
      </c>
      <c r="N22" s="34">
        <v>1859</v>
      </c>
      <c r="O22" s="33">
        <v>3225</v>
      </c>
      <c r="P22" s="35">
        <v>183650</v>
      </c>
      <c r="Q22" s="36">
        <f t="shared" si="1"/>
        <v>991022</v>
      </c>
      <c r="R22" s="37">
        <f>SUM(Q22/Q35)</f>
        <v>3.816258348346729E-3</v>
      </c>
    </row>
    <row r="23" spans="1:18" ht="24" customHeight="1">
      <c r="A23" s="26" t="s">
        <v>260</v>
      </c>
      <c r="B23" s="27" t="s">
        <v>174</v>
      </c>
      <c r="C23" s="28">
        <v>444132</v>
      </c>
      <c r="D23" s="29">
        <v>1482950</v>
      </c>
      <c r="E23" s="29">
        <v>11593025</v>
      </c>
      <c r="F23" s="29">
        <v>3137924</v>
      </c>
      <c r="G23" s="29">
        <v>189927950</v>
      </c>
      <c r="H23" s="29">
        <v>927160</v>
      </c>
      <c r="I23" s="29">
        <v>43159</v>
      </c>
      <c r="J23" s="29">
        <v>2354079</v>
      </c>
      <c r="K23" s="29">
        <v>25867305</v>
      </c>
      <c r="L23" s="29">
        <v>2492339</v>
      </c>
      <c r="M23" s="29">
        <v>2102615</v>
      </c>
      <c r="N23" s="29">
        <v>2532718</v>
      </c>
      <c r="O23" s="29">
        <v>70840</v>
      </c>
      <c r="P23" s="30">
        <v>1881392</v>
      </c>
      <c r="Q23" s="23">
        <f>SUM(C23:P23)</f>
        <v>244857588</v>
      </c>
      <c r="R23" s="136">
        <f>SUM(Q23/Q35)</f>
        <v>0.94290521740288702</v>
      </c>
    </row>
    <row r="24" spans="1:18" ht="24" customHeight="1">
      <c r="A24" s="31" t="s">
        <v>271</v>
      </c>
      <c r="B24" s="31" t="s">
        <v>182</v>
      </c>
      <c r="C24" s="38">
        <v>61045</v>
      </c>
      <c r="D24" s="34">
        <v>420564</v>
      </c>
      <c r="E24" s="34">
        <v>774384</v>
      </c>
      <c r="F24" s="34">
        <v>238515</v>
      </c>
      <c r="G24" s="34">
        <v>6163329</v>
      </c>
      <c r="H24" s="34">
        <v>21414</v>
      </c>
      <c r="I24" s="33"/>
      <c r="J24" s="34">
        <v>410723</v>
      </c>
      <c r="K24" s="34">
        <v>3868006</v>
      </c>
      <c r="L24" s="33">
        <v>103406</v>
      </c>
      <c r="M24" s="34">
        <v>318930</v>
      </c>
      <c r="N24" s="34">
        <v>141097</v>
      </c>
      <c r="O24" s="34">
        <v>40527</v>
      </c>
      <c r="P24" s="39">
        <v>357965</v>
      </c>
      <c r="Q24" s="36">
        <f>SUM(C24:P24)</f>
        <v>12919905</v>
      </c>
      <c r="R24" s="37">
        <f>SUM(Q24/Q35)</f>
        <v>4.9752372112926498E-2</v>
      </c>
    </row>
    <row r="25" spans="1:18" ht="24" customHeight="1">
      <c r="A25" s="31" t="s">
        <v>272</v>
      </c>
      <c r="B25" s="31" t="s">
        <v>183</v>
      </c>
      <c r="C25" s="40">
        <v>13929</v>
      </c>
      <c r="D25" s="34">
        <v>69980</v>
      </c>
      <c r="E25" s="34">
        <v>253013</v>
      </c>
      <c r="F25" s="34">
        <v>12974</v>
      </c>
      <c r="G25" s="34">
        <v>942148</v>
      </c>
      <c r="H25" s="34">
        <v>4065</v>
      </c>
      <c r="I25" s="33">
        <v>5896</v>
      </c>
      <c r="J25" s="34">
        <v>84854</v>
      </c>
      <c r="K25" s="34">
        <v>369780</v>
      </c>
      <c r="L25" s="33">
        <v>20236</v>
      </c>
      <c r="M25" s="34">
        <v>31940</v>
      </c>
      <c r="N25" s="34">
        <v>113627</v>
      </c>
      <c r="O25" s="34">
        <v>1155</v>
      </c>
      <c r="P25" s="39">
        <v>32410</v>
      </c>
      <c r="Q25" s="36">
        <f t="shared" si="1"/>
        <v>1956007</v>
      </c>
      <c r="R25" s="37">
        <f>SUM(Q25/Q35)</f>
        <v>7.5322526070810136E-3</v>
      </c>
    </row>
    <row r="26" spans="1:18" ht="24" customHeight="1">
      <c r="A26" s="31" t="s">
        <v>273</v>
      </c>
      <c r="B26" s="31" t="s">
        <v>184</v>
      </c>
      <c r="C26" s="41">
        <v>369158</v>
      </c>
      <c r="D26" s="34">
        <v>992406</v>
      </c>
      <c r="E26" s="34">
        <v>10565628</v>
      </c>
      <c r="F26" s="34">
        <v>2886435</v>
      </c>
      <c r="G26" s="34">
        <v>182822473</v>
      </c>
      <c r="H26" s="34">
        <v>901681</v>
      </c>
      <c r="I26" s="34">
        <v>37263</v>
      </c>
      <c r="J26" s="34">
        <v>1858502</v>
      </c>
      <c r="K26" s="34">
        <v>21629519</v>
      </c>
      <c r="L26" s="34">
        <v>2368697</v>
      </c>
      <c r="M26" s="34">
        <v>1751745</v>
      </c>
      <c r="N26" s="34">
        <v>2277994</v>
      </c>
      <c r="O26" s="34">
        <v>29158</v>
      </c>
      <c r="P26" s="39">
        <v>1491017</v>
      </c>
      <c r="Q26" s="36">
        <f t="shared" si="1"/>
        <v>229981676</v>
      </c>
      <c r="R26" s="37">
        <f>SUM(Q26/Q35)</f>
        <v>0.88562059268287951</v>
      </c>
    </row>
    <row r="27" spans="1:18" ht="24" customHeight="1">
      <c r="A27" s="42" t="s">
        <v>441</v>
      </c>
      <c r="B27" s="42" t="s">
        <v>439</v>
      </c>
      <c r="C27" s="43"/>
      <c r="D27" s="44">
        <v>1007</v>
      </c>
      <c r="E27" s="44"/>
      <c r="F27" s="44"/>
      <c r="G27" s="44"/>
      <c r="H27" s="44"/>
      <c r="I27" s="44"/>
      <c r="J27" s="44"/>
      <c r="K27" s="44"/>
      <c r="L27" s="44"/>
      <c r="M27" s="44"/>
      <c r="N27" s="44"/>
      <c r="O27" s="44"/>
      <c r="P27" s="45">
        <v>990</v>
      </c>
      <c r="Q27" s="46">
        <f>SUM(C27:P27)</f>
        <v>1997</v>
      </c>
      <c r="R27" s="47">
        <f>SUM(Q27/Q35)</f>
        <v>7.690109726775408E-6</v>
      </c>
    </row>
    <row r="28" spans="1:18" ht="24" customHeight="1">
      <c r="A28" s="42" t="s">
        <v>442</v>
      </c>
      <c r="B28" s="42" t="s">
        <v>185</v>
      </c>
      <c r="C28" s="43">
        <v>368878</v>
      </c>
      <c r="D28" s="44">
        <v>952687</v>
      </c>
      <c r="E28" s="44">
        <v>10138803</v>
      </c>
      <c r="F28" s="44">
        <v>1049203</v>
      </c>
      <c r="G28" s="44">
        <v>116930</v>
      </c>
      <c r="H28" s="44">
        <v>64480</v>
      </c>
      <c r="I28" s="44">
        <v>15263</v>
      </c>
      <c r="J28" s="44">
        <v>653551</v>
      </c>
      <c r="K28" s="44">
        <v>21310359</v>
      </c>
      <c r="L28" s="44">
        <v>2326258</v>
      </c>
      <c r="M28" s="44">
        <v>1749210</v>
      </c>
      <c r="N28" s="44">
        <v>1458500</v>
      </c>
      <c r="O28" s="44">
        <v>28726</v>
      </c>
      <c r="P28" s="45">
        <v>1247969</v>
      </c>
      <c r="Q28" s="46">
        <f t="shared" si="1"/>
        <v>41480817</v>
      </c>
      <c r="R28" s="47">
        <f>SUM(Q28/Q35)</f>
        <v>0.15973562057400634</v>
      </c>
    </row>
    <row r="29" spans="1:18" ht="24" customHeight="1">
      <c r="A29" s="42" t="s">
        <v>444</v>
      </c>
      <c r="B29" s="42" t="s">
        <v>440</v>
      </c>
      <c r="C29" s="43">
        <v>280</v>
      </c>
      <c r="D29" s="44">
        <v>5398</v>
      </c>
      <c r="E29" s="44">
        <v>185105</v>
      </c>
      <c r="F29" s="44">
        <v>2009</v>
      </c>
      <c r="G29" s="44">
        <v>300</v>
      </c>
      <c r="H29" s="44">
        <v>6571</v>
      </c>
      <c r="I29" s="44"/>
      <c r="J29" s="44">
        <v>1921</v>
      </c>
      <c r="K29" s="44">
        <v>274938</v>
      </c>
      <c r="L29" s="44">
        <v>32989</v>
      </c>
      <c r="M29" s="44">
        <v>2535</v>
      </c>
      <c r="N29" s="44">
        <v>6038</v>
      </c>
      <c r="O29" s="44"/>
      <c r="P29" s="45">
        <v>3377</v>
      </c>
      <c r="Q29" s="46">
        <f t="shared" si="1"/>
        <v>521461</v>
      </c>
      <c r="R29" s="47">
        <f>SUM(Q29/Q35)</f>
        <v>2.0080582414792342E-3</v>
      </c>
    </row>
    <row r="30" spans="1:18" ht="24" customHeight="1">
      <c r="A30" s="42" t="s">
        <v>445</v>
      </c>
      <c r="B30" s="42" t="s">
        <v>194</v>
      </c>
      <c r="C30" s="43"/>
      <c r="D30" s="44"/>
      <c r="E30" s="44">
        <v>901</v>
      </c>
      <c r="F30" s="44">
        <v>19390</v>
      </c>
      <c r="G30" s="44"/>
      <c r="H30" s="44">
        <v>630</v>
      </c>
      <c r="I30" s="44"/>
      <c r="J30" s="44">
        <v>10080</v>
      </c>
      <c r="K30" s="44">
        <v>43568</v>
      </c>
      <c r="L30" s="44"/>
      <c r="M30" s="44"/>
      <c r="N30" s="44"/>
      <c r="O30" s="44"/>
      <c r="P30" s="45"/>
      <c r="Q30" s="46">
        <f t="shared" si="1"/>
        <v>74569</v>
      </c>
      <c r="R30" s="47">
        <f>SUM(Q30/Q35)</f>
        <v>2.8715262504552596E-4</v>
      </c>
    </row>
    <row r="31" spans="1:18" ht="24" customHeight="1">
      <c r="A31" s="42" t="s">
        <v>449</v>
      </c>
      <c r="B31" s="42" t="s">
        <v>196</v>
      </c>
      <c r="C31" s="43"/>
      <c r="D31" s="44"/>
      <c r="E31" s="44"/>
      <c r="F31" s="44">
        <v>433</v>
      </c>
      <c r="G31" s="44"/>
      <c r="H31" s="44"/>
      <c r="I31" s="44"/>
      <c r="J31" s="44">
        <v>382</v>
      </c>
      <c r="K31" s="44"/>
      <c r="L31" s="44"/>
      <c r="M31" s="44"/>
      <c r="N31" s="44"/>
      <c r="O31" s="44"/>
      <c r="P31" s="45">
        <v>661</v>
      </c>
      <c r="Q31" s="46">
        <f t="shared" si="1"/>
        <v>1476</v>
      </c>
      <c r="R31" s="47">
        <f>SUM(Q31/Q35)</f>
        <v>5.6838267184379078E-6</v>
      </c>
    </row>
    <row r="32" spans="1:18" ht="24" customHeight="1">
      <c r="A32" s="42" t="s">
        <v>450</v>
      </c>
      <c r="B32" s="42" t="s">
        <v>207</v>
      </c>
      <c r="C32" s="43"/>
      <c r="D32" s="44">
        <v>29475</v>
      </c>
      <c r="E32" s="44">
        <v>236289</v>
      </c>
      <c r="F32" s="44">
        <v>1815400</v>
      </c>
      <c r="G32" s="44">
        <v>182703735</v>
      </c>
      <c r="H32" s="44">
        <v>830000</v>
      </c>
      <c r="I32" s="44">
        <v>22000</v>
      </c>
      <c r="J32" s="44">
        <v>1192568</v>
      </c>
      <c r="K32" s="44">
        <v>654</v>
      </c>
      <c r="L32" s="44">
        <v>1032</v>
      </c>
      <c r="M32" s="44"/>
      <c r="N32" s="44">
        <v>804000</v>
      </c>
      <c r="O32" s="44">
        <v>432</v>
      </c>
      <c r="P32" s="45">
        <v>238020</v>
      </c>
      <c r="Q32" s="46">
        <f t="shared" si="1"/>
        <v>187873605</v>
      </c>
      <c r="R32" s="47">
        <f>SUM(Q32/Q35)</f>
        <v>0.72346952289176802</v>
      </c>
    </row>
    <row r="33" spans="1:18" ht="24" customHeight="1">
      <c r="A33" s="26" t="s">
        <v>261</v>
      </c>
      <c r="B33" s="27" t="s">
        <v>89</v>
      </c>
      <c r="C33" s="28">
        <v>14257</v>
      </c>
      <c r="D33" s="29">
        <v>59719</v>
      </c>
      <c r="E33" s="29">
        <v>48603</v>
      </c>
      <c r="F33" s="29">
        <v>17240</v>
      </c>
      <c r="G33" s="29">
        <v>331480</v>
      </c>
      <c r="H33" s="29">
        <v>289</v>
      </c>
      <c r="I33" s="29"/>
      <c r="J33" s="29">
        <v>94944</v>
      </c>
      <c r="K33" s="29">
        <v>368614</v>
      </c>
      <c r="L33" s="29">
        <v>1070</v>
      </c>
      <c r="M33" s="29">
        <v>106470</v>
      </c>
      <c r="N33" s="29">
        <v>6626</v>
      </c>
      <c r="O33" s="29">
        <v>3366</v>
      </c>
      <c r="P33" s="30">
        <v>23664</v>
      </c>
      <c r="Q33" s="48">
        <f>SUM(C33:P33)</f>
        <v>1076342</v>
      </c>
      <c r="R33" s="49">
        <f>SUM(Q33/Q35)</f>
        <v>4.1448112586564322E-3</v>
      </c>
    </row>
    <row r="34" spans="1:18" ht="24" customHeight="1" thickBot="1">
      <c r="A34" s="50" t="s">
        <v>120</v>
      </c>
      <c r="B34" s="51" t="s">
        <v>91</v>
      </c>
      <c r="C34" s="52">
        <v>14038</v>
      </c>
      <c r="D34" s="53">
        <v>141686</v>
      </c>
      <c r="E34" s="53">
        <v>651029</v>
      </c>
      <c r="F34" s="53">
        <v>64437</v>
      </c>
      <c r="G34" s="53">
        <v>359407</v>
      </c>
      <c r="H34" s="53">
        <v>1509</v>
      </c>
      <c r="I34" s="53">
        <v>495</v>
      </c>
      <c r="J34" s="53">
        <v>55275</v>
      </c>
      <c r="K34" s="53">
        <v>480299</v>
      </c>
      <c r="L34" s="53">
        <v>174667</v>
      </c>
      <c r="M34" s="53">
        <v>38545</v>
      </c>
      <c r="N34" s="53">
        <v>61309</v>
      </c>
      <c r="O34" s="53">
        <v>233</v>
      </c>
      <c r="P34" s="54">
        <v>31225</v>
      </c>
      <c r="Q34" s="55">
        <f t="shared" si="1"/>
        <v>2074154</v>
      </c>
      <c r="R34" s="56">
        <f>SUM(Q34/Q35)</f>
        <v>7.9872167502404202E-3</v>
      </c>
    </row>
    <row r="35" spans="1:18" ht="24" customHeight="1" thickBot="1">
      <c r="A35" s="57" t="s">
        <v>3</v>
      </c>
      <c r="B35" s="58" t="s">
        <v>71</v>
      </c>
      <c r="C35" s="59">
        <v>496794</v>
      </c>
      <c r="D35" s="59">
        <v>2251271</v>
      </c>
      <c r="E35" s="59">
        <v>13402949</v>
      </c>
      <c r="F35" s="59">
        <v>3397601</v>
      </c>
      <c r="G35" s="60">
        <v>191891871</v>
      </c>
      <c r="H35" s="60">
        <v>981007</v>
      </c>
      <c r="I35" s="60">
        <v>43654</v>
      </c>
      <c r="J35" s="60">
        <v>2982664</v>
      </c>
      <c r="K35" s="60">
        <v>34132638</v>
      </c>
      <c r="L35" s="60">
        <v>2791085</v>
      </c>
      <c r="M35" s="60">
        <v>2412207</v>
      </c>
      <c r="N35" s="60">
        <v>2615735</v>
      </c>
      <c r="O35" s="60">
        <v>83000</v>
      </c>
      <c r="P35" s="60">
        <v>2201725</v>
      </c>
      <c r="Q35" s="61">
        <f>SUM(C35:P35)</f>
        <v>259684201</v>
      </c>
      <c r="R35" s="62">
        <v>1</v>
      </c>
    </row>
    <row r="36" spans="1:18" s="63" customFormat="1" ht="24" hidden="1" customHeight="1">
      <c r="B36" s="64" t="s">
        <v>71</v>
      </c>
      <c r="C36" s="65"/>
      <c r="D36" s="65"/>
      <c r="E36" s="65"/>
      <c r="F36" s="65"/>
      <c r="G36" s="66"/>
      <c r="H36" s="65"/>
      <c r="I36" s="65"/>
      <c r="J36" s="65"/>
      <c r="K36" s="65"/>
      <c r="L36" s="65"/>
      <c r="M36" s="65"/>
      <c r="N36" s="65"/>
      <c r="O36" s="65"/>
      <c r="P36" s="65"/>
      <c r="Q36" s="67"/>
    </row>
    <row r="37" spans="1:18" s="63" customFormat="1" ht="24" hidden="1" customHeight="1">
      <c r="B37" s="68" t="s">
        <v>50</v>
      </c>
      <c r="C37" s="68">
        <f t="shared" ref="C37:P37" si="2">SUM(C8+C9+C10+C11+C12+C13+C14+C23+C33+C34)</f>
        <v>496794</v>
      </c>
      <c r="D37" s="68">
        <f t="shared" si="2"/>
        <v>2251271</v>
      </c>
      <c r="E37" s="68">
        <f t="shared" si="2"/>
        <v>13402949</v>
      </c>
      <c r="F37" s="68">
        <f t="shared" si="2"/>
        <v>3397601</v>
      </c>
      <c r="G37" s="68">
        <f t="shared" si="2"/>
        <v>191891871</v>
      </c>
      <c r="H37" s="68">
        <f t="shared" si="2"/>
        <v>981007</v>
      </c>
      <c r="I37" s="68">
        <f t="shared" si="2"/>
        <v>43654</v>
      </c>
      <c r="J37" s="68">
        <f t="shared" si="2"/>
        <v>2982664</v>
      </c>
      <c r="K37" s="68">
        <f t="shared" si="2"/>
        <v>34132638</v>
      </c>
      <c r="L37" s="68">
        <f t="shared" si="2"/>
        <v>2791085</v>
      </c>
      <c r="M37" s="68">
        <f t="shared" si="2"/>
        <v>2412207</v>
      </c>
      <c r="N37" s="68">
        <f t="shared" si="2"/>
        <v>2615735</v>
      </c>
      <c r="O37" s="68">
        <f t="shared" si="2"/>
        <v>83000</v>
      </c>
      <c r="P37" s="68">
        <f t="shared" si="2"/>
        <v>2201725</v>
      </c>
    </row>
    <row r="38" spans="1:18" ht="24" customHeight="1">
      <c r="A38" s="3" t="s">
        <v>54</v>
      </c>
    </row>
    <row r="39" spans="1:18" ht="24" customHeight="1">
      <c r="A39" s="3" t="s">
        <v>53</v>
      </c>
      <c r="G39" s="69"/>
    </row>
    <row r="40" spans="1:18" ht="24.75" customHeight="1">
      <c r="A40" s="859" t="s">
        <v>52</v>
      </c>
      <c r="B40" s="859"/>
      <c r="C40" s="859"/>
      <c r="D40" s="859"/>
      <c r="E40" s="859"/>
      <c r="F40" s="859"/>
      <c r="G40" s="859"/>
      <c r="H40" s="859"/>
      <c r="I40" s="859"/>
      <c r="J40" s="859"/>
      <c r="K40" s="859"/>
      <c r="L40" s="859"/>
      <c r="M40" s="859"/>
      <c r="N40" s="859"/>
      <c r="O40" s="859"/>
      <c r="P40" s="859"/>
      <c r="Q40" s="859"/>
      <c r="R40" s="859"/>
    </row>
  </sheetData>
  <mergeCells count="2">
    <mergeCell ref="A40:R40"/>
    <mergeCell ref="O5:Q5"/>
  </mergeCells>
  <phoneticPr fontId="2"/>
  <pageMargins left="0.39370078740157483" right="0.39370078740157483" top="0.59055118110236227" bottom="0.59055118110236227" header="0.51181102362204722" footer="0.51181102362204722"/>
  <pageSetup paperSize="9" scale="47" orientation="landscape" copies="4"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29"/>
  <sheetViews>
    <sheetView showGridLines="0" zoomScale="80" zoomScaleNormal="80" workbookViewId="0">
      <pane xSplit="2" topLeftCell="C1" activePane="topRight" state="frozen"/>
      <selection activeCell="B5" sqref="B5"/>
      <selection pane="topRight" activeCell="A3" sqref="A3"/>
    </sheetView>
  </sheetViews>
  <sheetFormatPr baseColWidth="10" defaultColWidth="9" defaultRowHeight="20"/>
  <cols>
    <col min="1" max="2" width="50.83203125" style="360" customWidth="1"/>
    <col min="3" max="14" width="15.83203125" style="360" customWidth="1"/>
    <col min="15" max="16384" width="9" style="360"/>
  </cols>
  <sheetData>
    <row r="1" spans="1:14" ht="24" customHeight="1">
      <c r="A1" s="337" t="s">
        <v>771</v>
      </c>
    </row>
    <row r="2" spans="1:14" ht="24" customHeight="1">
      <c r="A2" s="337" t="s">
        <v>891</v>
      </c>
    </row>
    <row r="3" spans="1:14" ht="24" customHeight="1">
      <c r="A3" s="337"/>
    </row>
    <row r="4" spans="1:14" ht="24" customHeight="1">
      <c r="A4" s="337" t="s">
        <v>805</v>
      </c>
    </row>
    <row r="5" spans="1:14" ht="24" customHeight="1">
      <c r="A5" s="328" t="s">
        <v>806</v>
      </c>
    </row>
    <row r="6" spans="1:14" s="278" customFormat="1" ht="24" customHeight="1">
      <c r="A6" s="244"/>
      <c r="B6" s="244"/>
      <c r="C6" s="247"/>
      <c r="D6" s="247"/>
      <c r="E6" s="247"/>
      <c r="F6" s="247"/>
      <c r="G6" s="247"/>
      <c r="H6" s="247"/>
      <c r="I6" s="247"/>
      <c r="J6" s="244"/>
      <c r="K6" s="244"/>
      <c r="L6" s="247"/>
      <c r="M6" s="247"/>
      <c r="N6" s="248" t="s">
        <v>176</v>
      </c>
    </row>
    <row r="7" spans="1:14" s="278" customFormat="1" ht="24" customHeight="1">
      <c r="A7" s="249" t="s">
        <v>4</v>
      </c>
      <c r="B7" s="249" t="s">
        <v>72</v>
      </c>
      <c r="C7" s="250">
        <v>2014</v>
      </c>
      <c r="D7" s="250">
        <v>2015</v>
      </c>
      <c r="E7" s="250">
        <v>2016</v>
      </c>
      <c r="F7" s="250">
        <v>2017</v>
      </c>
      <c r="G7" s="250">
        <v>2018</v>
      </c>
      <c r="H7" s="250">
        <v>2019</v>
      </c>
      <c r="I7" s="250">
        <v>2020</v>
      </c>
      <c r="J7" s="250">
        <v>2021</v>
      </c>
      <c r="K7" s="250">
        <v>2022</v>
      </c>
      <c r="L7" s="250">
        <v>2023</v>
      </c>
      <c r="M7" s="250">
        <v>2024</v>
      </c>
      <c r="N7" s="251" t="s">
        <v>3</v>
      </c>
    </row>
    <row r="8" spans="1:14" s="278" customFormat="1" ht="24" customHeight="1">
      <c r="A8" s="252" t="s">
        <v>164</v>
      </c>
      <c r="B8" s="253" t="s">
        <v>163</v>
      </c>
      <c r="C8" s="254">
        <v>14083</v>
      </c>
      <c r="D8" s="254">
        <v>24857</v>
      </c>
      <c r="E8" s="254">
        <v>22742</v>
      </c>
      <c r="F8" s="254">
        <v>15324</v>
      </c>
      <c r="G8" s="254">
        <v>14892</v>
      </c>
      <c r="H8" s="254">
        <v>23453</v>
      </c>
      <c r="I8" s="254">
        <v>15208</v>
      </c>
      <c r="J8" s="254">
        <v>23081</v>
      </c>
      <c r="K8" s="254">
        <v>9253</v>
      </c>
      <c r="L8" s="254">
        <v>9081</v>
      </c>
      <c r="M8" s="254">
        <v>22648</v>
      </c>
      <c r="N8" s="254">
        <f>SUM(C8:M8)</f>
        <v>194622</v>
      </c>
    </row>
    <row r="9" spans="1:14" s="278" customFormat="1" ht="24" customHeight="1">
      <c r="A9" s="252" t="s">
        <v>211</v>
      </c>
      <c r="B9" s="253" t="s">
        <v>434</v>
      </c>
      <c r="C9" s="254">
        <v>0</v>
      </c>
      <c r="D9" s="254">
        <v>762</v>
      </c>
      <c r="E9" s="254">
        <v>0</v>
      </c>
      <c r="F9" s="254">
        <v>0</v>
      </c>
      <c r="G9" s="254">
        <v>0</v>
      </c>
      <c r="H9" s="254">
        <v>0</v>
      </c>
      <c r="I9" s="254">
        <v>0</v>
      </c>
      <c r="J9" s="254">
        <v>0</v>
      </c>
      <c r="K9" s="254">
        <v>589</v>
      </c>
      <c r="L9" s="254">
        <v>241</v>
      </c>
      <c r="M9" s="254">
        <v>0</v>
      </c>
      <c r="N9" s="254">
        <f t="shared" ref="N9:N11" si="0">SUM(C9:M9)</f>
        <v>1592</v>
      </c>
    </row>
    <row r="10" spans="1:14" s="278" customFormat="1" ht="24" customHeight="1">
      <c r="A10" s="252" t="s">
        <v>617</v>
      </c>
      <c r="B10" s="253" t="s">
        <v>696</v>
      </c>
      <c r="C10" s="254">
        <v>0</v>
      </c>
      <c r="D10" s="254">
        <v>0</v>
      </c>
      <c r="E10" s="254">
        <v>0</v>
      </c>
      <c r="F10" s="254">
        <v>0</v>
      </c>
      <c r="G10" s="254">
        <v>0</v>
      </c>
      <c r="H10" s="254">
        <v>0</v>
      </c>
      <c r="I10" s="254">
        <v>0</v>
      </c>
      <c r="J10" s="254">
        <v>0</v>
      </c>
      <c r="K10" s="254">
        <v>0</v>
      </c>
      <c r="L10" s="254">
        <v>402</v>
      </c>
      <c r="M10" s="254">
        <v>0</v>
      </c>
      <c r="N10" s="254">
        <f t="shared" si="0"/>
        <v>402</v>
      </c>
    </row>
    <row r="11" spans="1:14" s="278" customFormat="1" ht="24" customHeight="1">
      <c r="A11" s="252" t="s">
        <v>177</v>
      </c>
      <c r="B11" s="253" t="s">
        <v>172</v>
      </c>
      <c r="C11" s="254">
        <v>738</v>
      </c>
      <c r="D11" s="254">
        <v>0</v>
      </c>
      <c r="E11" s="254">
        <v>551</v>
      </c>
      <c r="F11" s="254">
        <v>2741</v>
      </c>
      <c r="G11" s="254">
        <v>0</v>
      </c>
      <c r="H11" s="254">
        <v>1088</v>
      </c>
      <c r="I11" s="254">
        <v>0</v>
      </c>
      <c r="J11" s="254">
        <v>383</v>
      </c>
      <c r="K11" s="254">
        <v>2793</v>
      </c>
      <c r="L11" s="254">
        <v>1553</v>
      </c>
      <c r="M11" s="254">
        <v>1719</v>
      </c>
      <c r="N11" s="254">
        <f t="shared" si="0"/>
        <v>11566</v>
      </c>
    </row>
    <row r="12" spans="1:14" s="278" customFormat="1" ht="24" customHeight="1">
      <c r="A12" s="255" t="s">
        <v>471</v>
      </c>
      <c r="B12" s="255" t="s">
        <v>178</v>
      </c>
      <c r="C12" s="313">
        <v>738</v>
      </c>
      <c r="D12" s="313">
        <v>0</v>
      </c>
      <c r="E12" s="313">
        <v>0</v>
      </c>
      <c r="F12" s="313">
        <v>455</v>
      </c>
      <c r="G12" s="313">
        <v>0</v>
      </c>
      <c r="H12" s="313">
        <v>1088</v>
      </c>
      <c r="I12" s="313">
        <v>0</v>
      </c>
      <c r="J12" s="313">
        <v>0</v>
      </c>
      <c r="K12" s="313">
        <v>500</v>
      </c>
      <c r="L12" s="313">
        <v>1333</v>
      </c>
      <c r="M12" s="313">
        <v>1497</v>
      </c>
      <c r="N12" s="313">
        <f>SUM(C12:M12)</f>
        <v>5611</v>
      </c>
    </row>
    <row r="13" spans="1:14" s="278" customFormat="1" ht="24" customHeight="1">
      <c r="A13" s="255" t="s">
        <v>267</v>
      </c>
      <c r="B13" s="255" t="s">
        <v>88</v>
      </c>
      <c r="C13" s="313">
        <v>0</v>
      </c>
      <c r="D13" s="313">
        <v>0</v>
      </c>
      <c r="E13" s="313">
        <v>0</v>
      </c>
      <c r="F13" s="313">
        <v>0</v>
      </c>
      <c r="G13" s="313">
        <v>0</v>
      </c>
      <c r="H13" s="313">
        <v>0</v>
      </c>
      <c r="I13" s="313">
        <v>0</v>
      </c>
      <c r="J13" s="313">
        <v>0</v>
      </c>
      <c r="K13" s="313">
        <v>900</v>
      </c>
      <c r="L13" s="313">
        <v>0</v>
      </c>
      <c r="M13" s="313">
        <v>0</v>
      </c>
      <c r="N13" s="313">
        <f t="shared" ref="N13:N14" si="1">SUM(C13:M13)</f>
        <v>900</v>
      </c>
    </row>
    <row r="14" spans="1:14" s="278" customFormat="1" ht="24" customHeight="1">
      <c r="A14" s="268" t="s">
        <v>270</v>
      </c>
      <c r="B14" s="268" t="s">
        <v>181</v>
      </c>
      <c r="C14" s="256">
        <v>0</v>
      </c>
      <c r="D14" s="256">
        <v>0</v>
      </c>
      <c r="E14" s="256">
        <v>551</v>
      </c>
      <c r="F14" s="256">
        <v>2286</v>
      </c>
      <c r="G14" s="256">
        <v>0</v>
      </c>
      <c r="H14" s="256">
        <v>0</v>
      </c>
      <c r="I14" s="256">
        <v>0</v>
      </c>
      <c r="J14" s="256">
        <v>383</v>
      </c>
      <c r="K14" s="256">
        <v>1393</v>
      </c>
      <c r="L14" s="256">
        <v>220</v>
      </c>
      <c r="M14" s="256">
        <v>222</v>
      </c>
      <c r="N14" s="313">
        <f t="shared" si="1"/>
        <v>5055</v>
      </c>
    </row>
    <row r="15" spans="1:14" s="278" customFormat="1" ht="24" customHeight="1">
      <c r="A15" s="252" t="s">
        <v>173</v>
      </c>
      <c r="B15" s="253" t="s">
        <v>174</v>
      </c>
      <c r="C15" s="254">
        <v>135673</v>
      </c>
      <c r="D15" s="254">
        <v>318672</v>
      </c>
      <c r="E15" s="254">
        <v>541634</v>
      </c>
      <c r="F15" s="254">
        <v>356691</v>
      </c>
      <c r="G15" s="254">
        <v>319050</v>
      </c>
      <c r="H15" s="254">
        <v>248526</v>
      </c>
      <c r="I15" s="254">
        <v>225246</v>
      </c>
      <c r="J15" s="254">
        <v>149132</v>
      </c>
      <c r="K15" s="254">
        <v>277838</v>
      </c>
      <c r="L15" s="254">
        <v>290109</v>
      </c>
      <c r="M15" s="254">
        <v>444132</v>
      </c>
      <c r="N15" s="254">
        <f>SUM(C15:M15)</f>
        <v>3306703</v>
      </c>
    </row>
    <row r="16" spans="1:14" s="278" customFormat="1" ht="24" customHeight="1">
      <c r="A16" s="255" t="s">
        <v>271</v>
      </c>
      <c r="B16" s="255" t="s">
        <v>182</v>
      </c>
      <c r="C16" s="256">
        <v>8357</v>
      </c>
      <c r="D16" s="256">
        <v>13254</v>
      </c>
      <c r="E16" s="256">
        <v>21098</v>
      </c>
      <c r="F16" s="256">
        <v>9936</v>
      </c>
      <c r="G16" s="256">
        <v>19230</v>
      </c>
      <c r="H16" s="256">
        <v>61890</v>
      </c>
      <c r="I16" s="256">
        <v>28461</v>
      </c>
      <c r="J16" s="256">
        <v>24061</v>
      </c>
      <c r="K16" s="256">
        <v>35658</v>
      </c>
      <c r="L16" s="256">
        <v>46269</v>
      </c>
      <c r="M16" s="256">
        <v>61045</v>
      </c>
      <c r="N16" s="256">
        <f>SUM(C16:M16)</f>
        <v>329259</v>
      </c>
    </row>
    <row r="17" spans="1:14" s="278" customFormat="1" ht="24" customHeight="1">
      <c r="A17" s="255" t="s">
        <v>472</v>
      </c>
      <c r="B17" s="255" t="s">
        <v>183</v>
      </c>
      <c r="C17" s="256">
        <v>752</v>
      </c>
      <c r="D17" s="256">
        <v>265</v>
      </c>
      <c r="E17" s="256">
        <v>363796</v>
      </c>
      <c r="F17" s="256">
        <v>0</v>
      </c>
      <c r="G17" s="256">
        <v>0</v>
      </c>
      <c r="H17" s="256">
        <v>520</v>
      </c>
      <c r="I17" s="256">
        <v>750</v>
      </c>
      <c r="J17" s="256">
        <v>26711</v>
      </c>
      <c r="K17" s="256">
        <v>2385</v>
      </c>
      <c r="L17" s="256">
        <v>2413</v>
      </c>
      <c r="M17" s="256">
        <v>13929</v>
      </c>
      <c r="N17" s="256">
        <f t="shared" ref="N17:N18" si="2">SUM(C17:M17)</f>
        <v>411521</v>
      </c>
    </row>
    <row r="18" spans="1:14" s="278" customFormat="1" ht="24" customHeight="1">
      <c r="A18" s="255" t="s">
        <v>273</v>
      </c>
      <c r="B18" s="255" t="s">
        <v>184</v>
      </c>
      <c r="C18" s="256">
        <v>126564</v>
      </c>
      <c r="D18" s="256">
        <v>305153</v>
      </c>
      <c r="E18" s="256">
        <v>156740</v>
      </c>
      <c r="F18" s="256">
        <v>346755</v>
      </c>
      <c r="G18" s="256">
        <v>299820</v>
      </c>
      <c r="H18" s="256">
        <v>186116</v>
      </c>
      <c r="I18" s="256">
        <v>196035</v>
      </c>
      <c r="J18" s="256">
        <v>98360</v>
      </c>
      <c r="K18" s="256">
        <v>239795</v>
      </c>
      <c r="L18" s="256">
        <v>241427</v>
      </c>
      <c r="M18" s="256">
        <v>369158</v>
      </c>
      <c r="N18" s="256">
        <f t="shared" si="2"/>
        <v>2565923</v>
      </c>
    </row>
    <row r="19" spans="1:14" s="278" customFormat="1" ht="24" customHeight="1">
      <c r="A19" s="370" t="s">
        <v>443</v>
      </c>
      <c r="B19" s="259" t="s">
        <v>185</v>
      </c>
      <c r="C19" s="260">
        <v>122130</v>
      </c>
      <c r="D19" s="260">
        <v>152279</v>
      </c>
      <c r="E19" s="260">
        <v>144880</v>
      </c>
      <c r="F19" s="260">
        <v>265875</v>
      </c>
      <c r="G19" s="260">
        <v>299370</v>
      </c>
      <c r="H19" s="260">
        <v>174986</v>
      </c>
      <c r="I19" s="260">
        <v>178601</v>
      </c>
      <c r="J19" s="260">
        <v>97851</v>
      </c>
      <c r="K19" s="260">
        <v>239226</v>
      </c>
      <c r="L19" s="260">
        <v>232493</v>
      </c>
      <c r="M19" s="260">
        <v>368878</v>
      </c>
      <c r="N19" s="260">
        <f>SUM(C19:M19)</f>
        <v>2276569</v>
      </c>
    </row>
    <row r="20" spans="1:14" s="278" customFormat="1" ht="24" customHeight="1">
      <c r="A20" s="259" t="s">
        <v>473</v>
      </c>
      <c r="B20" s="259" t="s">
        <v>193</v>
      </c>
      <c r="C20" s="260">
        <v>262</v>
      </c>
      <c r="D20" s="260">
        <v>0</v>
      </c>
      <c r="E20" s="260">
        <v>0</v>
      </c>
      <c r="F20" s="260">
        <v>0</v>
      </c>
      <c r="G20" s="260">
        <v>450</v>
      </c>
      <c r="H20" s="260">
        <v>210</v>
      </c>
      <c r="I20" s="260">
        <v>3802</v>
      </c>
      <c r="J20" s="260">
        <v>0</v>
      </c>
      <c r="K20" s="260">
        <v>0</v>
      </c>
      <c r="L20" s="260">
        <v>674</v>
      </c>
      <c r="M20" s="260">
        <v>280</v>
      </c>
      <c r="N20" s="260">
        <f t="shared" ref="N20:N24" si="3">SUM(C20:M20)</f>
        <v>5678</v>
      </c>
    </row>
    <row r="21" spans="1:14" s="278" customFormat="1" ht="24" customHeight="1">
      <c r="A21" s="259" t="s">
        <v>446</v>
      </c>
      <c r="B21" s="259" t="s">
        <v>194</v>
      </c>
      <c r="C21" s="260">
        <v>3264</v>
      </c>
      <c r="D21" s="260">
        <v>1231</v>
      </c>
      <c r="E21" s="260">
        <v>2280</v>
      </c>
      <c r="F21" s="260">
        <v>380</v>
      </c>
      <c r="G21" s="260">
        <v>0</v>
      </c>
      <c r="H21" s="260">
        <v>920</v>
      </c>
      <c r="I21" s="260">
        <v>0</v>
      </c>
      <c r="J21" s="260">
        <v>0</v>
      </c>
      <c r="K21" s="260">
        <v>569</v>
      </c>
      <c r="L21" s="260">
        <v>0</v>
      </c>
      <c r="M21" s="260">
        <v>0</v>
      </c>
      <c r="N21" s="260">
        <f t="shared" si="3"/>
        <v>8644</v>
      </c>
    </row>
    <row r="22" spans="1:14" s="278" customFormat="1" ht="24" customHeight="1">
      <c r="A22" s="259" t="s">
        <v>447</v>
      </c>
      <c r="B22" s="259" t="s">
        <v>365</v>
      </c>
      <c r="C22" s="260">
        <v>0</v>
      </c>
      <c r="D22" s="260">
        <v>0</v>
      </c>
      <c r="E22" s="260">
        <v>0</v>
      </c>
      <c r="F22" s="260">
        <v>0</v>
      </c>
      <c r="G22" s="260">
        <v>0</v>
      </c>
      <c r="H22" s="260">
        <v>0</v>
      </c>
      <c r="I22" s="260">
        <v>13632</v>
      </c>
      <c r="J22" s="260">
        <v>0</v>
      </c>
      <c r="K22" s="260">
        <v>0</v>
      </c>
      <c r="L22" s="260">
        <v>8260</v>
      </c>
      <c r="M22" s="260">
        <v>0</v>
      </c>
      <c r="N22" s="260">
        <f t="shared" si="3"/>
        <v>21892</v>
      </c>
    </row>
    <row r="23" spans="1:14" s="278" customFormat="1" ht="24" customHeight="1">
      <c r="A23" s="259" t="s">
        <v>474</v>
      </c>
      <c r="B23" s="259" t="s">
        <v>196</v>
      </c>
      <c r="C23" s="260">
        <v>908</v>
      </c>
      <c r="D23" s="260">
        <v>755</v>
      </c>
      <c r="E23" s="260">
        <v>580</v>
      </c>
      <c r="F23" s="260">
        <v>0</v>
      </c>
      <c r="G23" s="260">
        <v>0</v>
      </c>
      <c r="H23" s="260">
        <v>0</v>
      </c>
      <c r="I23" s="260">
        <v>0</v>
      </c>
      <c r="J23" s="260">
        <v>509</v>
      </c>
      <c r="K23" s="260">
        <v>0</v>
      </c>
      <c r="L23" s="260">
        <v>0</v>
      </c>
      <c r="M23" s="260">
        <v>0</v>
      </c>
      <c r="N23" s="260">
        <f t="shared" si="3"/>
        <v>2752</v>
      </c>
    </row>
    <row r="24" spans="1:14" s="278" customFormat="1" ht="24" customHeight="1">
      <c r="A24" s="259" t="s">
        <v>475</v>
      </c>
      <c r="B24" s="259" t="s">
        <v>207</v>
      </c>
      <c r="C24" s="260">
        <v>0</v>
      </c>
      <c r="D24" s="260">
        <v>150888</v>
      </c>
      <c r="E24" s="260">
        <v>9000</v>
      </c>
      <c r="F24" s="260">
        <v>80500</v>
      </c>
      <c r="G24" s="260">
        <v>0</v>
      </c>
      <c r="H24" s="260">
        <v>10000</v>
      </c>
      <c r="I24" s="260">
        <v>0</v>
      </c>
      <c r="J24" s="260">
        <v>0</v>
      </c>
      <c r="K24" s="260">
        <v>0</v>
      </c>
      <c r="L24" s="260">
        <v>0</v>
      </c>
      <c r="M24" s="260">
        <v>0</v>
      </c>
      <c r="N24" s="260">
        <f t="shared" si="3"/>
        <v>250388</v>
      </c>
    </row>
    <row r="25" spans="1:14" s="278" customFormat="1" ht="24" customHeight="1">
      <c r="A25" s="252" t="s">
        <v>125</v>
      </c>
      <c r="B25" s="253" t="s">
        <v>89</v>
      </c>
      <c r="C25" s="254">
        <v>1463</v>
      </c>
      <c r="D25" s="254">
        <v>2279</v>
      </c>
      <c r="E25" s="254">
        <v>2042</v>
      </c>
      <c r="F25" s="254">
        <v>691</v>
      </c>
      <c r="G25" s="254">
        <v>470</v>
      </c>
      <c r="H25" s="254">
        <v>266</v>
      </c>
      <c r="I25" s="254">
        <v>0</v>
      </c>
      <c r="J25" s="254">
        <v>4136</v>
      </c>
      <c r="K25" s="254">
        <v>255</v>
      </c>
      <c r="L25" s="254">
        <v>3357</v>
      </c>
      <c r="M25" s="254">
        <v>14257</v>
      </c>
      <c r="N25" s="254">
        <f>SUM(C25:M25)</f>
        <v>29216</v>
      </c>
    </row>
    <row r="26" spans="1:14" s="278" customFormat="1" ht="24" customHeight="1">
      <c r="A26" s="252" t="s">
        <v>90</v>
      </c>
      <c r="B26" s="253" t="s">
        <v>91</v>
      </c>
      <c r="C26" s="254">
        <v>1822</v>
      </c>
      <c r="D26" s="254">
        <v>6488</v>
      </c>
      <c r="E26" s="254">
        <v>58597</v>
      </c>
      <c r="F26" s="254">
        <v>24486</v>
      </c>
      <c r="G26" s="254">
        <v>6499</v>
      </c>
      <c r="H26" s="254">
        <v>11223</v>
      </c>
      <c r="I26" s="254">
        <v>5765</v>
      </c>
      <c r="J26" s="254">
        <v>2471</v>
      </c>
      <c r="K26" s="254">
        <v>5197</v>
      </c>
      <c r="L26" s="254">
        <v>3188</v>
      </c>
      <c r="M26" s="254">
        <v>14038</v>
      </c>
      <c r="N26" s="254">
        <f>SUM(C26:M26)</f>
        <v>139774</v>
      </c>
    </row>
    <row r="27" spans="1:14" s="278" customFormat="1" ht="24" customHeight="1">
      <c r="A27" s="273" t="s">
        <v>3</v>
      </c>
      <c r="B27" s="274" t="s">
        <v>134</v>
      </c>
      <c r="C27" s="281">
        <f t="shared" ref="C27:F27" si="4">SUM(C8:C11,C15,C25,C26)</f>
        <v>153779</v>
      </c>
      <c r="D27" s="281">
        <f t="shared" si="4"/>
        <v>353058</v>
      </c>
      <c r="E27" s="281">
        <f t="shared" si="4"/>
        <v>625566</v>
      </c>
      <c r="F27" s="281">
        <f t="shared" si="4"/>
        <v>399933</v>
      </c>
      <c r="G27" s="281">
        <f t="shared" ref="G27:M27" si="5">SUM(G8:G11,G15,G25,G26)</f>
        <v>340911</v>
      </c>
      <c r="H27" s="281">
        <f t="shared" si="5"/>
        <v>284556</v>
      </c>
      <c r="I27" s="281">
        <f t="shared" si="5"/>
        <v>246219</v>
      </c>
      <c r="J27" s="281">
        <f t="shared" si="5"/>
        <v>179203</v>
      </c>
      <c r="K27" s="281">
        <f t="shared" si="5"/>
        <v>295925</v>
      </c>
      <c r="L27" s="281">
        <f t="shared" si="5"/>
        <v>307931</v>
      </c>
      <c r="M27" s="281">
        <f t="shared" si="5"/>
        <v>496794</v>
      </c>
      <c r="N27" s="281">
        <f>SUM(C27:M27)</f>
        <v>3683875</v>
      </c>
    </row>
    <row r="28" spans="1:14" ht="17" customHeight="1"/>
    <row r="29" spans="1:14">
      <c r="A29" s="361" t="s">
        <v>744</v>
      </c>
      <c r="B29" s="361" t="s">
        <v>742</v>
      </c>
    </row>
  </sheetData>
  <phoneticPr fontId="2"/>
  <pageMargins left="0.78700000000000003" right="0.78700000000000003" top="0.98399999999999999" bottom="0.98399999999999999" header="0.51200000000000001" footer="0.51200000000000001"/>
  <pageSetup paperSize="9" scale="90" orientation="landscape" verticalDpi="300" r:id="rId1"/>
  <headerFooter alignWithMargins="0">
    <oddFooter>&amp;R13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3"/>
  <sheetViews>
    <sheetView showGridLines="0" zoomScale="80" zoomScaleNormal="80" workbookViewId="0">
      <pane xSplit="2" ySplit="4" topLeftCell="C5" activePane="bottomRight" state="frozen"/>
      <selection activeCell="B5" sqref="B5"/>
      <selection pane="topRight" activeCell="B5" sqref="B5"/>
      <selection pane="bottomLeft" activeCell="B5" sqref="B5"/>
      <selection pane="bottomRight" activeCell="A3" sqref="A3"/>
    </sheetView>
  </sheetViews>
  <sheetFormatPr baseColWidth="10" defaultColWidth="9" defaultRowHeight="18" customHeight="1"/>
  <cols>
    <col min="1" max="2" width="50.83203125" style="361" customWidth="1"/>
    <col min="3" max="14" width="15.83203125" style="361" customWidth="1"/>
    <col min="15" max="16384" width="9" style="361"/>
  </cols>
  <sheetData>
    <row r="1" spans="1:14" s="360" customFormat="1" ht="24" customHeight="1">
      <c r="A1" s="337" t="s">
        <v>805</v>
      </c>
    </row>
    <row r="2" spans="1:14" ht="24" customHeight="1">
      <c r="A2" s="337" t="s">
        <v>807</v>
      </c>
    </row>
    <row r="3" spans="1:14" s="287" customFormat="1" ht="24" customHeight="1">
      <c r="A3" s="244"/>
      <c r="B3" s="246"/>
      <c r="C3" s="247"/>
      <c r="D3" s="247"/>
      <c r="E3" s="247"/>
      <c r="F3" s="247"/>
      <c r="G3" s="247"/>
      <c r="H3" s="247"/>
      <c r="I3" s="247"/>
      <c r="J3" s="244"/>
      <c r="K3" s="244"/>
      <c r="L3" s="244"/>
      <c r="M3" s="247"/>
      <c r="N3" s="248" t="s">
        <v>161</v>
      </c>
    </row>
    <row r="4" spans="1:14" s="287"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87" customFormat="1" ht="24" customHeight="1">
      <c r="A5" s="252" t="s">
        <v>164</v>
      </c>
      <c r="B5" s="253" t="s">
        <v>163</v>
      </c>
      <c r="C5" s="346">
        <v>1871087</v>
      </c>
      <c r="D5" s="346">
        <v>1365938</v>
      </c>
      <c r="E5" s="346">
        <v>1470763</v>
      </c>
      <c r="F5" s="346">
        <v>1941784</v>
      </c>
      <c r="G5" s="346">
        <v>1637530</v>
      </c>
      <c r="H5" s="346">
        <v>1267877</v>
      </c>
      <c r="I5" s="346">
        <v>1469447</v>
      </c>
      <c r="J5" s="346">
        <v>1486474</v>
      </c>
      <c r="K5" s="346">
        <v>1536551</v>
      </c>
      <c r="L5" s="346">
        <v>1407018</v>
      </c>
      <c r="M5" s="346">
        <v>1924171</v>
      </c>
      <c r="N5" s="362">
        <f>SUM(C5:M5)</f>
        <v>17378640</v>
      </c>
    </row>
    <row r="6" spans="1:14" s="287" customFormat="1" ht="24" customHeight="1">
      <c r="A6" s="255" t="s">
        <v>477</v>
      </c>
      <c r="B6" s="255" t="s">
        <v>166</v>
      </c>
      <c r="C6" s="348">
        <v>1852981</v>
      </c>
      <c r="D6" s="348">
        <v>1346834</v>
      </c>
      <c r="E6" s="348">
        <v>1452171</v>
      </c>
      <c r="F6" s="348">
        <v>1923707</v>
      </c>
      <c r="G6" s="348">
        <v>1620338</v>
      </c>
      <c r="H6" s="348">
        <v>1257143</v>
      </c>
      <c r="I6" s="348">
        <v>1460260</v>
      </c>
      <c r="J6" s="348">
        <v>1483354</v>
      </c>
      <c r="K6" s="348">
        <v>1532855</v>
      </c>
      <c r="L6" s="348">
        <v>1398175</v>
      </c>
      <c r="M6" s="348">
        <v>1918883</v>
      </c>
      <c r="N6" s="363">
        <f>SUM(C6:M6)</f>
        <v>17246701</v>
      </c>
    </row>
    <row r="7" spans="1:14" s="287" customFormat="1" ht="24" customHeight="1">
      <c r="A7" s="259" t="s">
        <v>476</v>
      </c>
      <c r="B7" s="364" t="s">
        <v>491</v>
      </c>
      <c r="C7" s="365">
        <v>4436</v>
      </c>
      <c r="D7" s="365">
        <v>1814</v>
      </c>
      <c r="E7" s="365">
        <v>947</v>
      </c>
      <c r="F7" s="365">
        <v>0</v>
      </c>
      <c r="G7" s="365">
        <v>0</v>
      </c>
      <c r="H7" s="350">
        <v>397</v>
      </c>
      <c r="I7" s="350">
        <v>0</v>
      </c>
      <c r="J7" s="365">
        <v>0</v>
      </c>
      <c r="K7" s="365">
        <v>0</v>
      </c>
      <c r="L7" s="365">
        <v>0</v>
      </c>
      <c r="M7" s="365">
        <v>0</v>
      </c>
      <c r="N7" s="365">
        <f>SUM(C7:M7)</f>
        <v>7594</v>
      </c>
    </row>
    <row r="8" spans="1:14" s="287" customFormat="1" ht="24" customHeight="1">
      <c r="A8" s="259" t="s">
        <v>478</v>
      </c>
      <c r="B8" s="364" t="s">
        <v>492</v>
      </c>
      <c r="C8" s="366">
        <v>8856</v>
      </c>
      <c r="D8" s="366">
        <v>8190</v>
      </c>
      <c r="E8" s="366">
        <v>9208</v>
      </c>
      <c r="F8" s="366">
        <v>26939</v>
      </c>
      <c r="G8" s="366">
        <v>3152</v>
      </c>
      <c r="H8" s="350">
        <v>0</v>
      </c>
      <c r="I8" s="350">
        <v>0</v>
      </c>
      <c r="J8" s="366">
        <v>0</v>
      </c>
      <c r="K8" s="365">
        <v>0</v>
      </c>
      <c r="L8" s="365">
        <v>0</v>
      </c>
      <c r="M8" s="366">
        <v>0</v>
      </c>
      <c r="N8" s="365">
        <f t="shared" ref="N8:N17" si="0">SUM(C8:M8)</f>
        <v>56345</v>
      </c>
    </row>
    <row r="9" spans="1:14" s="287" customFormat="1" ht="24" customHeight="1">
      <c r="A9" s="259" t="s">
        <v>479</v>
      </c>
      <c r="B9" s="364" t="s">
        <v>493</v>
      </c>
      <c r="C9" s="366">
        <v>7578</v>
      </c>
      <c r="D9" s="366">
        <v>13241</v>
      </c>
      <c r="E9" s="366">
        <v>8398</v>
      </c>
      <c r="F9" s="366">
        <v>15878</v>
      </c>
      <c r="G9" s="366">
        <v>4606</v>
      </c>
      <c r="H9" s="350">
        <v>0</v>
      </c>
      <c r="I9" s="350">
        <v>0</v>
      </c>
      <c r="J9" s="366">
        <v>0</v>
      </c>
      <c r="K9" s="365">
        <v>0</v>
      </c>
      <c r="L9" s="365">
        <v>0</v>
      </c>
      <c r="M9" s="366">
        <v>0</v>
      </c>
      <c r="N9" s="365">
        <f t="shared" si="0"/>
        <v>49701</v>
      </c>
    </row>
    <row r="10" spans="1:14" s="287" customFormat="1" ht="24" customHeight="1">
      <c r="A10" s="259" t="s">
        <v>480</v>
      </c>
      <c r="B10" s="364" t="s">
        <v>494</v>
      </c>
      <c r="C10" s="366">
        <v>1228</v>
      </c>
      <c r="D10" s="366">
        <v>2315</v>
      </c>
      <c r="E10" s="366">
        <v>1183</v>
      </c>
      <c r="F10" s="366">
        <v>687</v>
      </c>
      <c r="G10" s="366">
        <v>1390</v>
      </c>
      <c r="H10" s="350">
        <v>0</v>
      </c>
      <c r="I10" s="350">
        <v>0</v>
      </c>
      <c r="J10" s="366">
        <v>0</v>
      </c>
      <c r="K10" s="365">
        <v>0</v>
      </c>
      <c r="L10" s="365">
        <v>0</v>
      </c>
      <c r="M10" s="366">
        <v>0</v>
      </c>
      <c r="N10" s="365">
        <f t="shared" si="0"/>
        <v>6803</v>
      </c>
    </row>
    <row r="11" spans="1:14" s="287" customFormat="1" ht="24" customHeight="1">
      <c r="A11" s="259" t="s">
        <v>481</v>
      </c>
      <c r="B11" s="364" t="s">
        <v>495</v>
      </c>
      <c r="C11" s="366">
        <v>2062</v>
      </c>
      <c r="D11" s="366">
        <v>2917</v>
      </c>
      <c r="E11" s="366">
        <v>579</v>
      </c>
      <c r="F11" s="366">
        <v>5793</v>
      </c>
      <c r="G11" s="366">
        <v>768</v>
      </c>
      <c r="H11" s="350">
        <v>0</v>
      </c>
      <c r="I11" s="350">
        <v>0</v>
      </c>
      <c r="J11" s="366">
        <v>0</v>
      </c>
      <c r="K11" s="365">
        <v>0</v>
      </c>
      <c r="L11" s="365">
        <v>0</v>
      </c>
      <c r="M11" s="366">
        <v>0</v>
      </c>
      <c r="N11" s="365">
        <f t="shared" si="0"/>
        <v>12119</v>
      </c>
    </row>
    <row r="12" spans="1:14" s="287" customFormat="1" ht="24" customHeight="1">
      <c r="A12" s="259" t="s">
        <v>482</v>
      </c>
      <c r="B12" s="364" t="s">
        <v>229</v>
      </c>
      <c r="C12" s="366">
        <v>5212</v>
      </c>
      <c r="D12" s="366">
        <v>0</v>
      </c>
      <c r="E12" s="366">
        <v>0</v>
      </c>
      <c r="F12" s="366">
        <v>0</v>
      </c>
      <c r="G12" s="366">
        <v>0</v>
      </c>
      <c r="H12" s="350">
        <v>0</v>
      </c>
      <c r="I12" s="350">
        <v>0</v>
      </c>
      <c r="J12" s="366">
        <v>0</v>
      </c>
      <c r="K12" s="366">
        <v>121999</v>
      </c>
      <c r="L12" s="366">
        <v>36011</v>
      </c>
      <c r="M12" s="366">
        <v>0</v>
      </c>
      <c r="N12" s="365">
        <f t="shared" si="0"/>
        <v>163222</v>
      </c>
    </row>
    <row r="13" spans="1:14" s="287" customFormat="1" ht="24" customHeight="1">
      <c r="A13" s="259" t="s">
        <v>483</v>
      </c>
      <c r="B13" s="364" t="s">
        <v>496</v>
      </c>
      <c r="C13" s="366">
        <v>0</v>
      </c>
      <c r="D13" s="366">
        <v>0</v>
      </c>
      <c r="E13" s="366">
        <v>20553</v>
      </c>
      <c r="F13" s="366">
        <v>79728</v>
      </c>
      <c r="G13" s="366">
        <v>53994</v>
      </c>
      <c r="H13" s="350">
        <v>55863</v>
      </c>
      <c r="I13" s="350">
        <v>38244</v>
      </c>
      <c r="J13" s="366">
        <v>48657</v>
      </c>
      <c r="K13" s="366">
        <v>41211</v>
      </c>
      <c r="L13" s="366">
        <v>1797</v>
      </c>
      <c r="M13" s="366">
        <v>0</v>
      </c>
      <c r="N13" s="365">
        <f t="shared" si="0"/>
        <v>340047</v>
      </c>
    </row>
    <row r="14" spans="1:14" s="287" customFormat="1" ht="24" customHeight="1">
      <c r="A14" s="259" t="s">
        <v>484</v>
      </c>
      <c r="B14" s="364" t="s">
        <v>497</v>
      </c>
      <c r="C14" s="366">
        <v>0</v>
      </c>
      <c r="D14" s="366">
        <v>0</v>
      </c>
      <c r="E14" s="366">
        <v>2212</v>
      </c>
      <c r="F14" s="366">
        <v>36679</v>
      </c>
      <c r="G14" s="366">
        <v>13000</v>
      </c>
      <c r="H14" s="350">
        <v>18641</v>
      </c>
      <c r="I14" s="350">
        <v>14413</v>
      </c>
      <c r="J14" s="366">
        <v>10312</v>
      </c>
      <c r="K14" s="366">
        <v>10427</v>
      </c>
      <c r="L14" s="366">
        <v>686</v>
      </c>
      <c r="M14" s="366">
        <v>0</v>
      </c>
      <c r="N14" s="365">
        <f t="shared" si="0"/>
        <v>106370</v>
      </c>
    </row>
    <row r="15" spans="1:14" s="287" customFormat="1" ht="24" customHeight="1">
      <c r="A15" s="259" t="s">
        <v>738</v>
      </c>
      <c r="B15" s="364" t="s">
        <v>739</v>
      </c>
      <c r="C15" s="366">
        <v>1193293</v>
      </c>
      <c r="D15" s="366">
        <v>886242</v>
      </c>
      <c r="E15" s="366">
        <v>841442</v>
      </c>
      <c r="F15" s="366">
        <v>671123</v>
      </c>
      <c r="G15" s="366">
        <v>831793</v>
      </c>
      <c r="H15" s="350">
        <v>630076</v>
      </c>
      <c r="I15" s="350">
        <v>1049849</v>
      </c>
      <c r="J15" s="366">
        <v>758115</v>
      </c>
      <c r="K15" s="366">
        <v>619243</v>
      </c>
      <c r="L15" s="366">
        <v>401101</v>
      </c>
      <c r="M15" s="366">
        <v>835718</v>
      </c>
      <c r="N15" s="365">
        <f t="shared" si="0"/>
        <v>8717995</v>
      </c>
    </row>
    <row r="16" spans="1:14" s="287" customFormat="1" ht="24" customHeight="1">
      <c r="A16" s="259" t="s">
        <v>485</v>
      </c>
      <c r="B16" s="367" t="s">
        <v>498</v>
      </c>
      <c r="C16" s="366">
        <v>630316</v>
      </c>
      <c r="D16" s="366">
        <v>432115</v>
      </c>
      <c r="E16" s="366">
        <v>567649</v>
      </c>
      <c r="F16" s="366">
        <v>1086880</v>
      </c>
      <c r="G16" s="366">
        <v>711635</v>
      </c>
      <c r="H16" s="350">
        <v>551861</v>
      </c>
      <c r="I16" s="350">
        <v>357754</v>
      </c>
      <c r="J16" s="366">
        <v>666270</v>
      </c>
      <c r="K16" s="366">
        <v>739975</v>
      </c>
      <c r="L16" s="366">
        <v>958580</v>
      </c>
      <c r="M16" s="366">
        <v>1083165</v>
      </c>
      <c r="N16" s="365">
        <f t="shared" si="0"/>
        <v>7786200</v>
      </c>
    </row>
    <row r="17" spans="1:14" s="246" customFormat="1" ht="24" customHeight="1">
      <c r="A17" s="259" t="s">
        <v>486</v>
      </c>
      <c r="B17" s="259" t="s">
        <v>162</v>
      </c>
      <c r="C17" s="366">
        <v>0</v>
      </c>
      <c r="D17" s="366">
        <v>0</v>
      </c>
      <c r="E17" s="366">
        <v>0</v>
      </c>
      <c r="F17" s="366">
        <v>0</v>
      </c>
      <c r="G17" s="366">
        <v>0</v>
      </c>
      <c r="H17" s="366">
        <v>305</v>
      </c>
      <c r="I17" s="366">
        <v>0</v>
      </c>
      <c r="J17" s="350">
        <v>0</v>
      </c>
      <c r="K17" s="350">
        <v>0</v>
      </c>
      <c r="L17" s="350">
        <v>0</v>
      </c>
      <c r="M17" s="366">
        <v>0</v>
      </c>
      <c r="N17" s="365">
        <f t="shared" si="0"/>
        <v>305</v>
      </c>
    </row>
    <row r="18" spans="1:14" s="287" customFormat="1" ht="24" customHeight="1">
      <c r="A18" s="255" t="s">
        <v>487</v>
      </c>
      <c r="B18" s="255" t="s">
        <v>167</v>
      </c>
      <c r="C18" s="348">
        <v>18106</v>
      </c>
      <c r="D18" s="348">
        <v>19104</v>
      </c>
      <c r="E18" s="348">
        <v>18592</v>
      </c>
      <c r="F18" s="348">
        <v>18077</v>
      </c>
      <c r="G18" s="348">
        <v>17192</v>
      </c>
      <c r="H18" s="348">
        <v>10734</v>
      </c>
      <c r="I18" s="348">
        <v>9187</v>
      </c>
      <c r="J18" s="348">
        <v>3120</v>
      </c>
      <c r="K18" s="348">
        <v>3696</v>
      </c>
      <c r="L18" s="348">
        <v>8843</v>
      </c>
      <c r="M18" s="348">
        <v>5288</v>
      </c>
      <c r="N18" s="363">
        <f t="shared" ref="N18:N27" si="1">SUM(C18:M18)</f>
        <v>131939</v>
      </c>
    </row>
    <row r="19" spans="1:14" s="287" customFormat="1" ht="24" customHeight="1">
      <c r="A19" s="259" t="s">
        <v>488</v>
      </c>
      <c r="B19" s="259" t="s">
        <v>210</v>
      </c>
      <c r="C19" s="366">
        <v>18106</v>
      </c>
      <c r="D19" s="366">
        <v>19104</v>
      </c>
      <c r="E19" s="366">
        <v>18592</v>
      </c>
      <c r="F19" s="366">
        <v>18077</v>
      </c>
      <c r="G19" s="366">
        <v>17192</v>
      </c>
      <c r="H19" s="350">
        <v>10734</v>
      </c>
      <c r="I19" s="350">
        <v>9178</v>
      </c>
      <c r="J19" s="366">
        <v>3120</v>
      </c>
      <c r="K19" s="366">
        <v>3696</v>
      </c>
      <c r="L19" s="366">
        <v>8843</v>
      </c>
      <c r="M19" s="366">
        <v>5288</v>
      </c>
      <c r="N19" s="365">
        <f t="shared" si="1"/>
        <v>131930</v>
      </c>
    </row>
    <row r="20" spans="1:14" s="287" customFormat="1" ht="24" customHeight="1">
      <c r="A20" s="263" t="s">
        <v>211</v>
      </c>
      <c r="B20" s="264" t="s">
        <v>208</v>
      </c>
      <c r="C20" s="353">
        <v>12018</v>
      </c>
      <c r="D20" s="353">
        <v>13783</v>
      </c>
      <c r="E20" s="353">
        <v>9415</v>
      </c>
      <c r="F20" s="353">
        <v>7426</v>
      </c>
      <c r="G20" s="353">
        <v>0</v>
      </c>
      <c r="H20" s="353">
        <v>7304</v>
      </c>
      <c r="I20" s="353">
        <v>0</v>
      </c>
      <c r="J20" s="353">
        <v>7501</v>
      </c>
      <c r="K20" s="353">
        <v>0</v>
      </c>
      <c r="L20" s="353">
        <v>0</v>
      </c>
      <c r="M20" s="353">
        <v>0</v>
      </c>
      <c r="N20" s="368">
        <f t="shared" si="1"/>
        <v>57447</v>
      </c>
    </row>
    <row r="21" spans="1:14" s="287" customFormat="1" ht="24" customHeight="1">
      <c r="A21" s="255" t="s">
        <v>489</v>
      </c>
      <c r="B21" s="255" t="s">
        <v>209</v>
      </c>
      <c r="C21" s="348">
        <v>12018</v>
      </c>
      <c r="D21" s="348">
        <v>13783</v>
      </c>
      <c r="E21" s="348">
        <v>9415</v>
      </c>
      <c r="F21" s="348">
        <v>7426</v>
      </c>
      <c r="G21" s="348">
        <v>0</v>
      </c>
      <c r="H21" s="348">
        <v>7304</v>
      </c>
      <c r="I21" s="348">
        <v>0</v>
      </c>
      <c r="J21" s="348">
        <v>7501</v>
      </c>
      <c r="K21" s="348">
        <v>0</v>
      </c>
      <c r="L21" s="348">
        <v>0</v>
      </c>
      <c r="M21" s="348">
        <v>0</v>
      </c>
      <c r="N21" s="363">
        <f t="shared" si="1"/>
        <v>57447</v>
      </c>
    </row>
    <row r="22" spans="1:14" s="277" customFormat="1" ht="24" customHeight="1">
      <c r="A22" s="263" t="s">
        <v>364</v>
      </c>
      <c r="B22" s="264" t="s">
        <v>168</v>
      </c>
      <c r="C22" s="353">
        <v>0</v>
      </c>
      <c r="D22" s="353">
        <v>0</v>
      </c>
      <c r="E22" s="353">
        <v>3104</v>
      </c>
      <c r="F22" s="353">
        <v>845</v>
      </c>
      <c r="G22" s="353">
        <v>216</v>
      </c>
      <c r="H22" s="353">
        <v>520</v>
      </c>
      <c r="I22" s="353">
        <v>759</v>
      </c>
      <c r="J22" s="353">
        <v>249</v>
      </c>
      <c r="K22" s="353">
        <v>0</v>
      </c>
      <c r="L22" s="353">
        <v>0</v>
      </c>
      <c r="M22" s="353">
        <v>0</v>
      </c>
      <c r="N22" s="368">
        <f t="shared" si="1"/>
        <v>5693</v>
      </c>
    </row>
    <row r="23" spans="1:14" s="269" customFormat="1" ht="24" customHeight="1">
      <c r="A23" s="268" t="s">
        <v>490</v>
      </c>
      <c r="B23" s="268" t="s">
        <v>169</v>
      </c>
      <c r="C23" s="348">
        <v>0</v>
      </c>
      <c r="D23" s="348">
        <v>0</v>
      </c>
      <c r="E23" s="348">
        <v>3104</v>
      </c>
      <c r="F23" s="348">
        <v>845</v>
      </c>
      <c r="G23" s="348">
        <v>216</v>
      </c>
      <c r="H23" s="348">
        <v>520</v>
      </c>
      <c r="I23" s="348">
        <v>759</v>
      </c>
      <c r="J23" s="348">
        <v>249</v>
      </c>
      <c r="K23" s="348">
        <v>0</v>
      </c>
      <c r="L23" s="348">
        <v>0</v>
      </c>
      <c r="M23" s="348">
        <v>0</v>
      </c>
      <c r="N23" s="363">
        <f t="shared" si="1"/>
        <v>5693</v>
      </c>
    </row>
    <row r="24" spans="1:14" s="269" customFormat="1" ht="24" customHeight="1">
      <c r="A24" s="270" t="s">
        <v>590</v>
      </c>
      <c r="B24" s="271" t="s">
        <v>587</v>
      </c>
      <c r="C24" s="353">
        <v>990</v>
      </c>
      <c r="D24" s="353">
        <v>729</v>
      </c>
      <c r="E24" s="353">
        <v>0</v>
      </c>
      <c r="F24" s="353">
        <v>0</v>
      </c>
      <c r="G24" s="353">
        <v>0</v>
      </c>
      <c r="H24" s="353">
        <v>0</v>
      </c>
      <c r="I24" s="353">
        <v>0</v>
      </c>
      <c r="J24" s="353">
        <v>0</v>
      </c>
      <c r="K24" s="353">
        <v>0</v>
      </c>
      <c r="L24" s="353">
        <v>0</v>
      </c>
      <c r="M24" s="353">
        <v>0</v>
      </c>
      <c r="N24" s="368">
        <f t="shared" si="1"/>
        <v>1719</v>
      </c>
    </row>
    <row r="25" spans="1:14" s="269" customFormat="1" ht="24" customHeight="1">
      <c r="A25" s="268" t="s">
        <v>266</v>
      </c>
      <c r="B25" s="268" t="s">
        <v>588</v>
      </c>
      <c r="C25" s="348">
        <v>0</v>
      </c>
      <c r="D25" s="348">
        <v>279</v>
      </c>
      <c r="E25" s="348">
        <v>0</v>
      </c>
      <c r="F25" s="348">
        <v>0</v>
      </c>
      <c r="G25" s="348">
        <v>0</v>
      </c>
      <c r="H25" s="348">
        <v>0</v>
      </c>
      <c r="I25" s="348">
        <v>0</v>
      </c>
      <c r="J25" s="348">
        <v>0</v>
      </c>
      <c r="K25" s="348">
        <v>0</v>
      </c>
      <c r="L25" s="348">
        <v>0</v>
      </c>
      <c r="M25" s="348">
        <v>0</v>
      </c>
      <c r="N25" s="363">
        <f t="shared" si="1"/>
        <v>279</v>
      </c>
    </row>
    <row r="26" spans="1:14" s="269" customFormat="1" ht="24" customHeight="1">
      <c r="A26" s="268" t="s">
        <v>267</v>
      </c>
      <c r="B26" s="268" t="s">
        <v>589</v>
      </c>
      <c r="C26" s="348">
        <v>990</v>
      </c>
      <c r="D26" s="348">
        <v>450</v>
      </c>
      <c r="E26" s="348">
        <v>0</v>
      </c>
      <c r="F26" s="348">
        <v>0</v>
      </c>
      <c r="G26" s="348">
        <v>0</v>
      </c>
      <c r="H26" s="348">
        <v>0</v>
      </c>
      <c r="I26" s="348">
        <v>0</v>
      </c>
      <c r="J26" s="348">
        <v>0</v>
      </c>
      <c r="K26" s="348">
        <v>0</v>
      </c>
      <c r="L26" s="348">
        <v>0</v>
      </c>
      <c r="M26" s="348">
        <v>0</v>
      </c>
      <c r="N26" s="363">
        <f t="shared" si="1"/>
        <v>1440</v>
      </c>
    </row>
    <row r="27" spans="1:14" s="246" customFormat="1" ht="24" customHeight="1">
      <c r="A27" s="263" t="s">
        <v>173</v>
      </c>
      <c r="B27" s="264" t="s">
        <v>174</v>
      </c>
      <c r="C27" s="353">
        <v>804</v>
      </c>
      <c r="D27" s="353">
        <v>206</v>
      </c>
      <c r="E27" s="353">
        <v>0</v>
      </c>
      <c r="F27" s="353">
        <v>923</v>
      </c>
      <c r="G27" s="353">
        <v>0</v>
      </c>
      <c r="H27" s="353">
        <v>4141</v>
      </c>
      <c r="I27" s="353">
        <v>649</v>
      </c>
      <c r="J27" s="353">
        <v>4169</v>
      </c>
      <c r="K27" s="353">
        <v>3860</v>
      </c>
      <c r="L27" s="353">
        <v>825</v>
      </c>
      <c r="M27" s="353">
        <v>0</v>
      </c>
      <c r="N27" s="368">
        <f t="shared" si="1"/>
        <v>15577</v>
      </c>
    </row>
    <row r="28" spans="1:14" s="287" customFormat="1" ht="24" customHeight="1">
      <c r="A28" s="263" t="s">
        <v>0</v>
      </c>
      <c r="B28" s="264" t="s">
        <v>89</v>
      </c>
      <c r="C28" s="353">
        <v>15752</v>
      </c>
      <c r="D28" s="353">
        <v>1659</v>
      </c>
      <c r="E28" s="353">
        <v>1227</v>
      </c>
      <c r="F28" s="353">
        <v>643</v>
      </c>
      <c r="G28" s="353">
        <v>312</v>
      </c>
      <c r="H28" s="353">
        <v>1052</v>
      </c>
      <c r="I28" s="353">
        <v>0</v>
      </c>
      <c r="J28" s="353">
        <v>1712</v>
      </c>
      <c r="K28" s="353">
        <v>4617</v>
      </c>
      <c r="L28" s="353">
        <v>1825</v>
      </c>
      <c r="M28" s="353">
        <v>1798</v>
      </c>
      <c r="N28" s="368">
        <f t="shared" ref="N28:N29" si="2">SUM(C28:M28)</f>
        <v>30597</v>
      </c>
    </row>
    <row r="29" spans="1:14" s="287" customFormat="1" ht="24" customHeight="1">
      <c r="A29" s="263" t="s">
        <v>592</v>
      </c>
      <c r="B29" s="264" t="s">
        <v>591</v>
      </c>
      <c r="C29" s="353">
        <v>222</v>
      </c>
      <c r="D29" s="353">
        <v>0</v>
      </c>
      <c r="E29" s="353">
        <v>0</v>
      </c>
      <c r="F29" s="353">
        <v>0</v>
      </c>
      <c r="G29" s="353">
        <v>0</v>
      </c>
      <c r="H29" s="353">
        <v>0</v>
      </c>
      <c r="I29" s="353">
        <v>0</v>
      </c>
      <c r="J29" s="353">
        <v>0</v>
      </c>
      <c r="K29" s="353">
        <v>0</v>
      </c>
      <c r="L29" s="353">
        <v>0</v>
      </c>
      <c r="M29" s="353">
        <v>0</v>
      </c>
      <c r="N29" s="368">
        <f t="shared" si="2"/>
        <v>222</v>
      </c>
    </row>
    <row r="30" spans="1:14" s="287" customFormat="1" ht="24" customHeight="1">
      <c r="A30" s="273" t="s">
        <v>3</v>
      </c>
      <c r="B30" s="274" t="s">
        <v>134</v>
      </c>
      <c r="C30" s="356">
        <f t="shared" ref="C30" si="3">SUM(C5+C20+C22+C24+C27+C28+C29)</f>
        <v>1900873</v>
      </c>
      <c r="D30" s="356">
        <f t="shared" ref="D30" si="4">SUM(D5+D20+D22+D24+D27+D28+D29)</f>
        <v>1382315</v>
      </c>
      <c r="E30" s="356">
        <f t="shared" ref="E30" si="5">SUM(E5+E20+E22+E24+E27+E28+E29)</f>
        <v>1484509</v>
      </c>
      <c r="F30" s="356">
        <f t="shared" ref="F30" si="6">SUM(F5+F20+F22+F24+F27+F28+F29)</f>
        <v>1951621</v>
      </c>
      <c r="G30" s="356">
        <f t="shared" ref="G30:J30" si="7">SUM(G5+G20+G22+G24+G27+G28+G29)</f>
        <v>1638058</v>
      </c>
      <c r="H30" s="356">
        <f t="shared" si="7"/>
        <v>1280894</v>
      </c>
      <c r="I30" s="356">
        <f t="shared" si="7"/>
        <v>1470855</v>
      </c>
      <c r="J30" s="356">
        <f t="shared" si="7"/>
        <v>1500105</v>
      </c>
      <c r="K30" s="356">
        <f>SUM(K5+K20+K22+K24+K27+K28+K29)</f>
        <v>1545028</v>
      </c>
      <c r="L30" s="356">
        <f>SUM(L5+L20+L22+L24+L27+L28+L29)</f>
        <v>1409668</v>
      </c>
      <c r="M30" s="356">
        <f>SUM(M5+M20+M22+M24+M27+M28+M29)</f>
        <v>1925969</v>
      </c>
      <c r="N30" s="356">
        <f>SUM(C30:M30)</f>
        <v>17489895</v>
      </c>
    </row>
    <row r="31" spans="1:14" ht="18" customHeight="1">
      <c r="C31" s="369"/>
    </row>
    <row r="32" spans="1:14" ht="18" customHeight="1">
      <c r="A32" s="361" t="s">
        <v>741</v>
      </c>
      <c r="B32" s="361" t="s">
        <v>740</v>
      </c>
    </row>
    <row r="33" spans="1:2" ht="18" customHeight="1">
      <c r="A33" s="361" t="s">
        <v>744</v>
      </c>
      <c r="B33" s="361" t="s">
        <v>742</v>
      </c>
    </row>
  </sheetData>
  <phoneticPr fontId="2"/>
  <pageMargins left="0.78740157480314965" right="0.78740157480314965" top="0.98425196850393704" bottom="0.98425196850393704" header="0.51181102362204722" footer="0.51181102362204722"/>
  <pageSetup paperSize="9" scale="70" orientation="landscape" r:id="rId1"/>
  <headerFooter alignWithMargins="0">
    <oddFooter>&amp;R14</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36"/>
  <sheetViews>
    <sheetView showGridLines="0" zoomScale="80" zoomScaleNormal="80" workbookViewId="0">
      <pane xSplit="2" ySplit="4" topLeftCell="C5" activePane="bottomRight" state="frozen"/>
      <selection activeCell="B5" sqref="B5"/>
      <selection pane="topRight" activeCell="B5" sqref="B5"/>
      <selection pane="bottomLeft" activeCell="B5" sqref="B5"/>
      <selection pane="bottomRight" activeCell="A3" sqref="A3"/>
    </sheetView>
  </sheetViews>
  <sheetFormatPr baseColWidth="10" defaultColWidth="9" defaultRowHeight="19"/>
  <cols>
    <col min="1" max="1" width="50.83203125" style="341" customWidth="1"/>
    <col min="2" max="2" width="51" style="341" customWidth="1"/>
    <col min="3" max="14" width="15.83203125" style="341" customWidth="1"/>
    <col min="15" max="16384" width="9" style="341"/>
  </cols>
  <sheetData>
    <row r="1" spans="1:14" ht="24" customHeight="1">
      <c r="A1" s="336" t="s">
        <v>808</v>
      </c>
      <c r="C1" s="345"/>
      <c r="D1" s="345"/>
      <c r="E1" s="345"/>
      <c r="F1" s="345"/>
      <c r="G1" s="345"/>
      <c r="H1" s="345"/>
      <c r="I1" s="345"/>
      <c r="J1" s="345"/>
      <c r="K1" s="345"/>
      <c r="L1" s="345"/>
      <c r="M1" s="345"/>
    </row>
    <row r="2" spans="1:14" ht="24" customHeight="1">
      <c r="A2" s="328" t="s">
        <v>809</v>
      </c>
      <c r="C2" s="345"/>
      <c r="D2" s="345"/>
      <c r="E2" s="345"/>
      <c r="F2" s="345"/>
      <c r="G2" s="345"/>
      <c r="H2" s="345"/>
      <c r="I2" s="345"/>
      <c r="J2" s="345"/>
      <c r="K2" s="345"/>
      <c r="L2" s="345"/>
      <c r="M2" s="345"/>
    </row>
    <row r="3" spans="1:14" s="278" customFormat="1" ht="24" customHeight="1">
      <c r="A3" s="244"/>
      <c r="B3" s="244"/>
      <c r="C3" s="247"/>
      <c r="D3" s="247"/>
      <c r="E3" s="247"/>
      <c r="F3" s="247"/>
      <c r="G3" s="247"/>
      <c r="H3" s="247"/>
      <c r="I3" s="247"/>
      <c r="J3" s="244"/>
      <c r="K3" s="244"/>
      <c r="L3" s="244"/>
      <c r="M3" s="247"/>
      <c r="N3" s="248" t="s">
        <v>176</v>
      </c>
    </row>
    <row r="4" spans="1:14" s="27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8" customFormat="1" ht="24" customHeight="1">
      <c r="A5" s="252" t="s">
        <v>164</v>
      </c>
      <c r="B5" s="253" t="s">
        <v>163</v>
      </c>
      <c r="C5" s="254">
        <v>142549</v>
      </c>
      <c r="D5" s="254">
        <v>196272</v>
      </c>
      <c r="E5" s="254">
        <v>157976</v>
      </c>
      <c r="F5" s="254">
        <v>202354</v>
      </c>
      <c r="G5" s="254">
        <v>202704</v>
      </c>
      <c r="H5" s="254">
        <v>232137</v>
      </c>
      <c r="I5" s="254">
        <v>250595</v>
      </c>
      <c r="J5" s="254">
        <v>301451</v>
      </c>
      <c r="K5" s="254">
        <v>317053</v>
      </c>
      <c r="L5" s="254">
        <v>319471</v>
      </c>
      <c r="M5" s="254">
        <v>383855</v>
      </c>
      <c r="N5" s="254">
        <f>SUM(C5:M5)</f>
        <v>2706417</v>
      </c>
    </row>
    <row r="6" spans="1:14" s="293" customFormat="1" ht="24" customHeight="1">
      <c r="A6" s="263" t="s">
        <v>211</v>
      </c>
      <c r="B6" s="264" t="s">
        <v>208</v>
      </c>
      <c r="C6" s="265">
        <v>2032</v>
      </c>
      <c r="D6" s="265">
        <v>4366</v>
      </c>
      <c r="E6" s="265">
        <v>3725</v>
      </c>
      <c r="F6" s="265">
        <v>2863</v>
      </c>
      <c r="G6" s="265">
        <v>3033</v>
      </c>
      <c r="H6" s="265">
        <v>1845</v>
      </c>
      <c r="I6" s="265">
        <v>2695</v>
      </c>
      <c r="J6" s="265">
        <v>0</v>
      </c>
      <c r="K6" s="265">
        <v>2046</v>
      </c>
      <c r="L6" s="265">
        <v>6980</v>
      </c>
      <c r="M6" s="265">
        <v>6031</v>
      </c>
      <c r="N6" s="254">
        <f t="shared" ref="N6:N11" si="0">SUM(C6:M6)</f>
        <v>35616</v>
      </c>
    </row>
    <row r="7" spans="1:14" s="278" customFormat="1" ht="24" customHeight="1">
      <c r="A7" s="252" t="s">
        <v>369</v>
      </c>
      <c r="B7" s="253" t="s">
        <v>367</v>
      </c>
      <c r="C7" s="254">
        <v>725</v>
      </c>
      <c r="D7" s="254">
        <v>0</v>
      </c>
      <c r="E7" s="254">
        <v>223</v>
      </c>
      <c r="F7" s="254">
        <v>13400</v>
      </c>
      <c r="G7" s="254">
        <v>2200</v>
      </c>
      <c r="H7" s="254">
        <v>3988</v>
      </c>
      <c r="I7" s="254">
        <v>882</v>
      </c>
      <c r="J7" s="254">
        <v>0</v>
      </c>
      <c r="K7" s="254">
        <v>253</v>
      </c>
      <c r="L7" s="254">
        <v>3600</v>
      </c>
      <c r="M7" s="254">
        <v>6081</v>
      </c>
      <c r="N7" s="254">
        <f t="shared" si="0"/>
        <v>31352</v>
      </c>
    </row>
    <row r="8" spans="1:14" s="278" customFormat="1" ht="24" customHeight="1">
      <c r="A8" s="252" t="s">
        <v>114</v>
      </c>
      <c r="B8" s="253" t="s">
        <v>87</v>
      </c>
      <c r="C8" s="254">
        <v>1296</v>
      </c>
      <c r="D8" s="254">
        <v>14106</v>
      </c>
      <c r="E8" s="254">
        <v>3451</v>
      </c>
      <c r="F8" s="254">
        <v>2884</v>
      </c>
      <c r="G8" s="254">
        <v>1400</v>
      </c>
      <c r="H8" s="254">
        <v>4710</v>
      </c>
      <c r="I8" s="254">
        <v>6775</v>
      </c>
      <c r="J8" s="254">
        <v>2000</v>
      </c>
      <c r="K8" s="254">
        <v>14968</v>
      </c>
      <c r="L8" s="254">
        <v>1977</v>
      </c>
      <c r="M8" s="254">
        <v>16370</v>
      </c>
      <c r="N8" s="254">
        <f t="shared" si="0"/>
        <v>69937</v>
      </c>
    </row>
    <row r="9" spans="1:14" s="246" customFormat="1" ht="24" customHeight="1">
      <c r="A9" s="263" t="s">
        <v>202</v>
      </c>
      <c r="B9" s="264" t="s">
        <v>201</v>
      </c>
      <c r="C9" s="265">
        <v>896</v>
      </c>
      <c r="D9" s="265">
        <v>1035</v>
      </c>
      <c r="E9" s="265">
        <v>434</v>
      </c>
      <c r="F9" s="265">
        <v>734</v>
      </c>
      <c r="G9" s="265">
        <v>943</v>
      </c>
      <c r="H9" s="265">
        <v>697</v>
      </c>
      <c r="I9" s="265">
        <v>1151</v>
      </c>
      <c r="J9" s="265">
        <v>743</v>
      </c>
      <c r="K9" s="265">
        <v>948</v>
      </c>
      <c r="L9" s="265">
        <v>1651</v>
      </c>
      <c r="M9" s="265">
        <v>1966</v>
      </c>
      <c r="N9" s="254">
        <f t="shared" si="0"/>
        <v>11198</v>
      </c>
    </row>
    <row r="10" spans="1:14" s="278" customFormat="1" ht="24" customHeight="1">
      <c r="A10" s="252" t="s">
        <v>119</v>
      </c>
      <c r="B10" s="253" t="s">
        <v>168</v>
      </c>
      <c r="C10" s="254">
        <v>9815</v>
      </c>
      <c r="D10" s="254">
        <v>17219</v>
      </c>
      <c r="E10" s="254">
        <v>16576</v>
      </c>
      <c r="F10" s="254">
        <v>27123</v>
      </c>
      <c r="G10" s="254">
        <v>32027</v>
      </c>
      <c r="H10" s="254">
        <v>16514</v>
      </c>
      <c r="I10" s="254">
        <v>21183</v>
      </c>
      <c r="J10" s="254">
        <v>11118</v>
      </c>
      <c r="K10" s="254">
        <v>12782</v>
      </c>
      <c r="L10" s="254">
        <v>11669</v>
      </c>
      <c r="M10" s="254">
        <v>22225</v>
      </c>
      <c r="N10" s="254">
        <f t="shared" si="0"/>
        <v>198251</v>
      </c>
    </row>
    <row r="11" spans="1:14" s="278" customFormat="1" ht="24" customHeight="1">
      <c r="A11" s="252" t="s">
        <v>177</v>
      </c>
      <c r="B11" s="253" t="s">
        <v>172</v>
      </c>
      <c r="C11" s="254">
        <v>140574</v>
      </c>
      <c r="D11" s="254">
        <v>142346</v>
      </c>
      <c r="E11" s="254">
        <v>131397</v>
      </c>
      <c r="F11" s="254">
        <v>296053</v>
      </c>
      <c r="G11" s="254">
        <v>147028</v>
      </c>
      <c r="H11" s="254">
        <v>328483</v>
      </c>
      <c r="I11" s="254">
        <v>152364</v>
      </c>
      <c r="J11" s="254">
        <v>99731</v>
      </c>
      <c r="K11" s="254">
        <v>163442</v>
      </c>
      <c r="L11" s="254">
        <v>229157</v>
      </c>
      <c r="M11" s="254">
        <v>130388</v>
      </c>
      <c r="N11" s="254">
        <f t="shared" si="0"/>
        <v>1960963</v>
      </c>
    </row>
    <row r="12" spans="1:14" s="278" customFormat="1" ht="24" customHeight="1">
      <c r="A12" s="255" t="s">
        <v>471</v>
      </c>
      <c r="B12" s="255" t="s">
        <v>178</v>
      </c>
      <c r="C12" s="256">
        <v>30095</v>
      </c>
      <c r="D12" s="256">
        <v>18034</v>
      </c>
      <c r="E12" s="256">
        <v>19170</v>
      </c>
      <c r="F12" s="256">
        <v>21312</v>
      </c>
      <c r="G12" s="256">
        <v>26093</v>
      </c>
      <c r="H12" s="256">
        <v>26427</v>
      </c>
      <c r="I12" s="256">
        <v>29327</v>
      </c>
      <c r="J12" s="256">
        <v>24448</v>
      </c>
      <c r="K12" s="256">
        <v>28775</v>
      </c>
      <c r="L12" s="256">
        <v>35430</v>
      </c>
      <c r="M12" s="256">
        <v>36959</v>
      </c>
      <c r="N12" s="256">
        <f>SUM(C12:M12)</f>
        <v>296070</v>
      </c>
    </row>
    <row r="13" spans="1:14" s="278" customFormat="1" ht="24" customHeight="1">
      <c r="A13" s="255" t="s">
        <v>263</v>
      </c>
      <c r="B13" s="255" t="s">
        <v>412</v>
      </c>
      <c r="C13" s="256">
        <v>0</v>
      </c>
      <c r="D13" s="256">
        <v>0</v>
      </c>
      <c r="E13" s="256">
        <v>0</v>
      </c>
      <c r="F13" s="256">
        <v>0</v>
      </c>
      <c r="G13" s="256">
        <v>0</v>
      </c>
      <c r="H13" s="256">
        <v>0</v>
      </c>
      <c r="I13" s="256">
        <v>313</v>
      </c>
      <c r="J13" s="256">
        <v>0</v>
      </c>
      <c r="K13" s="256">
        <v>0</v>
      </c>
      <c r="L13" s="256">
        <v>0</v>
      </c>
      <c r="M13" s="256">
        <v>0</v>
      </c>
      <c r="N13" s="256">
        <f t="shared" ref="N13:N19" si="1">SUM(C13:M13)</f>
        <v>313</v>
      </c>
    </row>
    <row r="14" spans="1:14" s="278" customFormat="1" ht="24" customHeight="1">
      <c r="A14" s="255" t="s">
        <v>264</v>
      </c>
      <c r="B14" s="255" t="s">
        <v>191</v>
      </c>
      <c r="C14" s="256">
        <v>0</v>
      </c>
      <c r="D14" s="256">
        <v>207</v>
      </c>
      <c r="E14" s="256">
        <v>0</v>
      </c>
      <c r="F14" s="256">
        <v>467</v>
      </c>
      <c r="G14" s="256">
        <v>246</v>
      </c>
      <c r="H14" s="256">
        <v>0</v>
      </c>
      <c r="I14" s="256">
        <v>7298</v>
      </c>
      <c r="J14" s="256">
        <v>0</v>
      </c>
      <c r="K14" s="256">
        <v>10255</v>
      </c>
      <c r="L14" s="256">
        <v>9442</v>
      </c>
      <c r="M14" s="256">
        <v>4196</v>
      </c>
      <c r="N14" s="256">
        <f t="shared" si="1"/>
        <v>32111</v>
      </c>
    </row>
    <row r="15" spans="1:14" s="278" customFormat="1" ht="24" customHeight="1">
      <c r="A15" s="255" t="s">
        <v>266</v>
      </c>
      <c r="B15" s="255" t="s">
        <v>190</v>
      </c>
      <c r="C15" s="256">
        <v>33908</v>
      </c>
      <c r="D15" s="256">
        <v>62971</v>
      </c>
      <c r="E15" s="256">
        <v>65415</v>
      </c>
      <c r="F15" s="256">
        <v>80210</v>
      </c>
      <c r="G15" s="256">
        <v>42419</v>
      </c>
      <c r="H15" s="256">
        <v>154896</v>
      </c>
      <c r="I15" s="256">
        <v>40125</v>
      </c>
      <c r="J15" s="256">
        <v>19605</v>
      </c>
      <c r="K15" s="256">
        <v>64311</v>
      </c>
      <c r="L15" s="256">
        <v>75258</v>
      </c>
      <c r="M15" s="256">
        <v>37160</v>
      </c>
      <c r="N15" s="256">
        <f t="shared" si="1"/>
        <v>676278</v>
      </c>
    </row>
    <row r="16" spans="1:14" s="278" customFormat="1" ht="24" customHeight="1">
      <c r="A16" s="255" t="s">
        <v>267</v>
      </c>
      <c r="B16" s="255" t="s">
        <v>88</v>
      </c>
      <c r="C16" s="256">
        <v>642</v>
      </c>
      <c r="D16" s="256">
        <v>469</v>
      </c>
      <c r="E16" s="256">
        <v>351</v>
      </c>
      <c r="F16" s="256">
        <v>333</v>
      </c>
      <c r="G16" s="256">
        <v>654</v>
      </c>
      <c r="H16" s="256">
        <v>1502</v>
      </c>
      <c r="I16" s="256">
        <v>357</v>
      </c>
      <c r="J16" s="256">
        <v>541</v>
      </c>
      <c r="K16" s="256">
        <v>1375</v>
      </c>
      <c r="L16" s="256">
        <v>1194</v>
      </c>
      <c r="M16" s="256">
        <v>5210</v>
      </c>
      <c r="N16" s="256">
        <f t="shared" si="1"/>
        <v>12628</v>
      </c>
    </row>
    <row r="17" spans="1:14" s="278" customFormat="1" ht="24" customHeight="1">
      <c r="A17" s="255" t="s">
        <v>268</v>
      </c>
      <c r="B17" s="255" t="s">
        <v>180</v>
      </c>
      <c r="C17" s="256">
        <v>5834</v>
      </c>
      <c r="D17" s="256">
        <v>0</v>
      </c>
      <c r="E17" s="256">
        <v>0</v>
      </c>
      <c r="F17" s="256">
        <v>9906</v>
      </c>
      <c r="G17" s="256">
        <v>559</v>
      </c>
      <c r="H17" s="256">
        <v>0</v>
      </c>
      <c r="I17" s="256">
        <v>4345</v>
      </c>
      <c r="J17" s="256">
        <v>4324</v>
      </c>
      <c r="K17" s="256">
        <v>9291</v>
      </c>
      <c r="L17" s="256">
        <v>728</v>
      </c>
      <c r="M17" s="256">
        <v>4199</v>
      </c>
      <c r="N17" s="256">
        <f t="shared" si="1"/>
        <v>39186</v>
      </c>
    </row>
    <row r="18" spans="1:14" s="278" customFormat="1" ht="24" customHeight="1">
      <c r="A18" s="255" t="s">
        <v>269</v>
      </c>
      <c r="B18" s="255" t="s">
        <v>205</v>
      </c>
      <c r="C18" s="256">
        <v>0</v>
      </c>
      <c r="D18" s="256">
        <v>0</v>
      </c>
      <c r="E18" s="256">
        <v>0</v>
      </c>
      <c r="F18" s="256">
        <v>0</v>
      </c>
      <c r="G18" s="256">
        <v>664</v>
      </c>
      <c r="H18" s="256">
        <v>0</v>
      </c>
      <c r="I18" s="256">
        <v>278</v>
      </c>
      <c r="J18" s="256">
        <v>738</v>
      </c>
      <c r="K18" s="256">
        <v>0</v>
      </c>
      <c r="L18" s="256">
        <v>0</v>
      </c>
      <c r="M18" s="256">
        <v>0</v>
      </c>
      <c r="N18" s="256">
        <f t="shared" si="1"/>
        <v>1680</v>
      </c>
    </row>
    <row r="19" spans="1:14" s="278" customFormat="1" ht="24" customHeight="1">
      <c r="A19" s="268" t="s">
        <v>270</v>
      </c>
      <c r="B19" s="268" t="s">
        <v>181</v>
      </c>
      <c r="C19" s="256">
        <v>70095</v>
      </c>
      <c r="D19" s="256">
        <v>60665</v>
      </c>
      <c r="E19" s="256">
        <v>46461</v>
      </c>
      <c r="F19" s="256">
        <v>183825</v>
      </c>
      <c r="G19" s="256">
        <v>76393</v>
      </c>
      <c r="H19" s="256">
        <v>145658</v>
      </c>
      <c r="I19" s="256">
        <v>70321</v>
      </c>
      <c r="J19" s="256">
        <v>40919</v>
      </c>
      <c r="K19" s="256">
        <v>49435</v>
      </c>
      <c r="L19" s="256">
        <v>107105</v>
      </c>
      <c r="M19" s="256">
        <v>42664</v>
      </c>
      <c r="N19" s="256">
        <f t="shared" si="1"/>
        <v>893541</v>
      </c>
    </row>
    <row r="20" spans="1:14" s="278" customFormat="1" ht="24" customHeight="1">
      <c r="A20" s="252" t="s">
        <v>173</v>
      </c>
      <c r="B20" s="253" t="s">
        <v>174</v>
      </c>
      <c r="C20" s="254">
        <v>504421</v>
      </c>
      <c r="D20" s="254">
        <v>2072079</v>
      </c>
      <c r="E20" s="254">
        <v>936053</v>
      </c>
      <c r="F20" s="254">
        <v>2261836</v>
      </c>
      <c r="G20" s="254">
        <v>1555311</v>
      </c>
      <c r="H20" s="254">
        <v>1230624</v>
      </c>
      <c r="I20" s="254">
        <v>1288674</v>
      </c>
      <c r="J20" s="254">
        <v>1110799</v>
      </c>
      <c r="K20" s="254">
        <v>1341273</v>
      </c>
      <c r="L20" s="254">
        <v>1591646</v>
      </c>
      <c r="M20" s="254">
        <v>1482950</v>
      </c>
      <c r="N20" s="254">
        <f>SUM(C20:M20)</f>
        <v>15375666</v>
      </c>
    </row>
    <row r="21" spans="1:14" s="278" customFormat="1" ht="24" customHeight="1">
      <c r="A21" s="255" t="s">
        <v>271</v>
      </c>
      <c r="B21" s="255" t="s">
        <v>182</v>
      </c>
      <c r="C21" s="256">
        <v>208914</v>
      </c>
      <c r="D21" s="256">
        <v>254031</v>
      </c>
      <c r="E21" s="256">
        <v>310321</v>
      </c>
      <c r="F21" s="256">
        <v>661312</v>
      </c>
      <c r="G21" s="256">
        <v>664008</v>
      </c>
      <c r="H21" s="256">
        <v>286521</v>
      </c>
      <c r="I21" s="256">
        <v>559348</v>
      </c>
      <c r="J21" s="256">
        <v>269670</v>
      </c>
      <c r="K21" s="256">
        <v>573864</v>
      </c>
      <c r="L21" s="256">
        <v>439717</v>
      </c>
      <c r="M21" s="256">
        <v>420564</v>
      </c>
      <c r="N21" s="256">
        <f>SUM(C21:M21)</f>
        <v>4648270</v>
      </c>
    </row>
    <row r="22" spans="1:14" s="278" customFormat="1" ht="24" customHeight="1">
      <c r="A22" s="255" t="s">
        <v>472</v>
      </c>
      <c r="B22" s="255" t="s">
        <v>183</v>
      </c>
      <c r="C22" s="256">
        <v>66418</v>
      </c>
      <c r="D22" s="256">
        <v>67646</v>
      </c>
      <c r="E22" s="256">
        <v>50131</v>
      </c>
      <c r="F22" s="256">
        <v>327323</v>
      </c>
      <c r="G22" s="256">
        <v>353207</v>
      </c>
      <c r="H22" s="256">
        <v>346664</v>
      </c>
      <c r="I22" s="256">
        <v>84314</v>
      </c>
      <c r="J22" s="256">
        <v>124172</v>
      </c>
      <c r="K22" s="256">
        <v>43318</v>
      </c>
      <c r="L22" s="256">
        <v>203291</v>
      </c>
      <c r="M22" s="256">
        <v>69980</v>
      </c>
      <c r="N22" s="256">
        <f t="shared" ref="N22:N23" si="2">SUM(C22:M22)</f>
        <v>1736464</v>
      </c>
    </row>
    <row r="23" spans="1:14" s="278" customFormat="1" ht="24" customHeight="1">
      <c r="A23" s="255" t="s">
        <v>273</v>
      </c>
      <c r="B23" s="255" t="s">
        <v>184</v>
      </c>
      <c r="C23" s="256">
        <v>229359</v>
      </c>
      <c r="D23" s="256">
        <v>1750402</v>
      </c>
      <c r="E23" s="256">
        <v>575601</v>
      </c>
      <c r="F23" s="256">
        <v>1273201</v>
      </c>
      <c r="G23" s="256">
        <v>538096</v>
      </c>
      <c r="H23" s="256">
        <v>597439</v>
      </c>
      <c r="I23" s="256">
        <v>645012</v>
      </c>
      <c r="J23" s="256">
        <v>716957</v>
      </c>
      <c r="K23" s="256">
        <v>724091</v>
      </c>
      <c r="L23" s="256">
        <v>948638</v>
      </c>
      <c r="M23" s="256">
        <v>992406</v>
      </c>
      <c r="N23" s="256">
        <f t="shared" si="2"/>
        <v>8991202</v>
      </c>
    </row>
    <row r="24" spans="1:14" s="284" customFormat="1" ht="24" customHeight="1">
      <c r="A24" s="280" t="s">
        <v>499</v>
      </c>
      <c r="B24" s="259" t="s">
        <v>195</v>
      </c>
      <c r="C24" s="260">
        <v>0</v>
      </c>
      <c r="D24" s="260">
        <v>0</v>
      </c>
      <c r="E24" s="260">
        <v>380</v>
      </c>
      <c r="F24" s="260">
        <v>0</v>
      </c>
      <c r="G24" s="260">
        <v>0</v>
      </c>
      <c r="H24" s="260">
        <v>0</v>
      </c>
      <c r="I24" s="260">
        <v>311</v>
      </c>
      <c r="J24" s="260">
        <v>0</v>
      </c>
      <c r="K24" s="260">
        <v>2648</v>
      </c>
      <c r="L24" s="260"/>
      <c r="M24" s="260">
        <v>1007</v>
      </c>
      <c r="N24" s="260">
        <f>SUM(C24:M24)</f>
        <v>4346</v>
      </c>
    </row>
    <row r="25" spans="1:14" s="278" customFormat="1" ht="24" customHeight="1">
      <c r="A25" s="280" t="s">
        <v>443</v>
      </c>
      <c r="B25" s="259" t="s">
        <v>185</v>
      </c>
      <c r="C25" s="260">
        <v>215955</v>
      </c>
      <c r="D25" s="260">
        <v>371484</v>
      </c>
      <c r="E25" s="260">
        <v>322299</v>
      </c>
      <c r="F25" s="260">
        <v>531734</v>
      </c>
      <c r="G25" s="260">
        <v>455766</v>
      </c>
      <c r="H25" s="260">
        <v>485535</v>
      </c>
      <c r="I25" s="260">
        <v>533534</v>
      </c>
      <c r="J25" s="260">
        <v>641966</v>
      </c>
      <c r="K25" s="260">
        <v>709955</v>
      </c>
      <c r="L25" s="260">
        <v>871086</v>
      </c>
      <c r="M25" s="260">
        <v>952687</v>
      </c>
      <c r="N25" s="260">
        <f t="shared" ref="N25:N31" si="3">SUM(C25:M25)</f>
        <v>6092001</v>
      </c>
    </row>
    <row r="26" spans="1:14" s="278" customFormat="1" ht="24" customHeight="1">
      <c r="A26" s="259" t="s">
        <v>473</v>
      </c>
      <c r="B26" s="259" t="s">
        <v>193</v>
      </c>
      <c r="C26" s="260">
        <v>249</v>
      </c>
      <c r="D26" s="260">
        <v>585</v>
      </c>
      <c r="E26" s="260">
        <v>397</v>
      </c>
      <c r="F26" s="260">
        <v>5057</v>
      </c>
      <c r="G26" s="260">
        <v>2988</v>
      </c>
      <c r="H26" s="260">
        <v>1755</v>
      </c>
      <c r="I26" s="260">
        <v>2736</v>
      </c>
      <c r="J26" s="260">
        <v>1888</v>
      </c>
      <c r="K26" s="260">
        <v>1618</v>
      </c>
      <c r="L26" s="260">
        <v>3849</v>
      </c>
      <c r="M26" s="260">
        <v>5398</v>
      </c>
      <c r="N26" s="260">
        <f t="shared" si="3"/>
        <v>26520</v>
      </c>
    </row>
    <row r="27" spans="1:14" s="278" customFormat="1" ht="24" customHeight="1">
      <c r="A27" s="259" t="s">
        <v>446</v>
      </c>
      <c r="B27" s="259" t="s">
        <v>194</v>
      </c>
      <c r="C27" s="260">
        <v>0</v>
      </c>
      <c r="D27" s="260">
        <v>278</v>
      </c>
      <c r="E27" s="260">
        <v>0</v>
      </c>
      <c r="F27" s="260">
        <v>393</v>
      </c>
      <c r="G27" s="260">
        <v>1048</v>
      </c>
      <c r="H27" s="260">
        <v>514</v>
      </c>
      <c r="I27" s="260">
        <v>232</v>
      </c>
      <c r="J27" s="260">
        <v>216</v>
      </c>
      <c r="K27" s="260">
        <v>551</v>
      </c>
      <c r="L27" s="260">
        <v>432</v>
      </c>
      <c r="M27" s="260">
        <v>0</v>
      </c>
      <c r="N27" s="260">
        <f t="shared" si="3"/>
        <v>3664</v>
      </c>
    </row>
    <row r="28" spans="1:14" s="278" customFormat="1" ht="24" customHeight="1">
      <c r="A28" s="259" t="s">
        <v>500</v>
      </c>
      <c r="B28" s="259" t="s">
        <v>400</v>
      </c>
      <c r="C28" s="260">
        <v>0</v>
      </c>
      <c r="D28" s="260">
        <v>0</v>
      </c>
      <c r="E28" s="260">
        <v>0</v>
      </c>
      <c r="F28" s="260">
        <v>0</v>
      </c>
      <c r="G28" s="260">
        <v>0</v>
      </c>
      <c r="H28" s="260">
        <v>0</v>
      </c>
      <c r="I28" s="260">
        <v>554</v>
      </c>
      <c r="J28" s="260">
        <v>0</v>
      </c>
      <c r="K28" s="260">
        <v>0</v>
      </c>
      <c r="L28" s="260">
        <v>0</v>
      </c>
      <c r="M28" s="260">
        <v>0</v>
      </c>
      <c r="N28" s="260">
        <f t="shared" si="3"/>
        <v>554</v>
      </c>
    </row>
    <row r="29" spans="1:14" s="278" customFormat="1" ht="24" customHeight="1">
      <c r="A29" s="259" t="s">
        <v>447</v>
      </c>
      <c r="B29" s="259" t="s">
        <v>365</v>
      </c>
      <c r="C29" s="260">
        <v>0</v>
      </c>
      <c r="D29" s="260">
        <v>0</v>
      </c>
      <c r="E29" s="260">
        <v>0</v>
      </c>
      <c r="F29" s="260">
        <v>1010</v>
      </c>
      <c r="G29" s="260">
        <v>0</v>
      </c>
      <c r="H29" s="260">
        <v>0</v>
      </c>
      <c r="I29" s="260">
        <v>13451</v>
      </c>
      <c r="J29" s="260">
        <v>218</v>
      </c>
      <c r="K29" s="260">
        <v>0</v>
      </c>
      <c r="L29" s="260">
        <v>15919</v>
      </c>
      <c r="M29" s="260">
        <v>0</v>
      </c>
      <c r="N29" s="260">
        <f t="shared" si="3"/>
        <v>30598</v>
      </c>
    </row>
    <row r="30" spans="1:14" s="278" customFormat="1" ht="24" customHeight="1">
      <c r="A30" s="259" t="s">
        <v>501</v>
      </c>
      <c r="B30" s="259" t="s">
        <v>435</v>
      </c>
      <c r="C30" s="260">
        <v>0</v>
      </c>
      <c r="D30" s="260">
        <v>0</v>
      </c>
      <c r="E30" s="260">
        <v>0</v>
      </c>
      <c r="F30" s="260">
        <v>0</v>
      </c>
      <c r="G30" s="260">
        <v>0</v>
      </c>
      <c r="H30" s="260">
        <v>0</v>
      </c>
      <c r="I30" s="260">
        <v>0</v>
      </c>
      <c r="J30" s="260">
        <v>0</v>
      </c>
      <c r="K30" s="260">
        <v>1942</v>
      </c>
      <c r="L30" s="260">
        <v>0</v>
      </c>
      <c r="M30" s="260">
        <v>0</v>
      </c>
      <c r="N30" s="260">
        <f t="shared" si="3"/>
        <v>1942</v>
      </c>
    </row>
    <row r="31" spans="1:14" s="278" customFormat="1" ht="24" customHeight="1">
      <c r="A31" s="259" t="s">
        <v>475</v>
      </c>
      <c r="B31" s="259" t="s">
        <v>207</v>
      </c>
      <c r="C31" s="260">
        <v>11708</v>
      </c>
      <c r="D31" s="260">
        <v>1378055</v>
      </c>
      <c r="E31" s="260">
        <v>250991</v>
      </c>
      <c r="F31" s="260">
        <v>735007</v>
      </c>
      <c r="G31" s="260">
        <v>78294</v>
      </c>
      <c r="H31" s="260">
        <v>109635</v>
      </c>
      <c r="I31" s="260">
        <v>94194</v>
      </c>
      <c r="J31" s="260">
        <v>72669</v>
      </c>
      <c r="K31" s="260">
        <v>7377</v>
      </c>
      <c r="L31" s="260">
        <v>57352</v>
      </c>
      <c r="M31" s="260">
        <v>29475</v>
      </c>
      <c r="N31" s="260">
        <f t="shared" si="3"/>
        <v>2824757</v>
      </c>
    </row>
    <row r="32" spans="1:14" s="278" customFormat="1" ht="24" customHeight="1">
      <c r="A32" s="252" t="s">
        <v>125</v>
      </c>
      <c r="B32" s="253" t="s">
        <v>89</v>
      </c>
      <c r="C32" s="254">
        <v>41602</v>
      </c>
      <c r="D32" s="254">
        <v>33577</v>
      </c>
      <c r="E32" s="254">
        <v>36862</v>
      </c>
      <c r="F32" s="254">
        <v>169764</v>
      </c>
      <c r="G32" s="254">
        <v>65663</v>
      </c>
      <c r="H32" s="254">
        <v>54290</v>
      </c>
      <c r="I32" s="254">
        <v>27335</v>
      </c>
      <c r="J32" s="254">
        <v>44152</v>
      </c>
      <c r="K32" s="254">
        <v>49814</v>
      </c>
      <c r="L32" s="254">
        <v>76511</v>
      </c>
      <c r="M32" s="254">
        <v>59719</v>
      </c>
      <c r="N32" s="254">
        <f>SUM(C32:M32)</f>
        <v>659289</v>
      </c>
    </row>
    <row r="33" spans="1:14" s="278" customFormat="1" ht="24" customHeight="1">
      <c r="A33" s="252" t="s">
        <v>90</v>
      </c>
      <c r="B33" s="253" t="s">
        <v>91</v>
      </c>
      <c r="C33" s="254">
        <v>67939</v>
      </c>
      <c r="D33" s="254">
        <v>78524</v>
      </c>
      <c r="E33" s="254">
        <v>46261</v>
      </c>
      <c r="F33" s="254">
        <v>68829</v>
      </c>
      <c r="G33" s="254">
        <v>84350</v>
      </c>
      <c r="H33" s="254">
        <v>84690</v>
      </c>
      <c r="I33" s="254">
        <v>85892</v>
      </c>
      <c r="J33" s="254">
        <v>82574</v>
      </c>
      <c r="K33" s="254">
        <v>103321</v>
      </c>
      <c r="L33" s="254">
        <v>135456</v>
      </c>
      <c r="M33" s="254">
        <v>141686</v>
      </c>
      <c r="N33" s="254">
        <f>SUM(C33:M33)</f>
        <v>979522</v>
      </c>
    </row>
    <row r="34" spans="1:14" s="278" customFormat="1" ht="24" customHeight="1">
      <c r="A34" s="273" t="s">
        <v>3</v>
      </c>
      <c r="B34" s="274" t="s">
        <v>134</v>
      </c>
      <c r="C34" s="281">
        <f t="shared" ref="C34:J34" si="4">SUM(C5:C11,C20,C32,C33)</f>
        <v>911849</v>
      </c>
      <c r="D34" s="281">
        <f t="shared" si="4"/>
        <v>2559524</v>
      </c>
      <c r="E34" s="281">
        <f t="shared" si="4"/>
        <v>1332958</v>
      </c>
      <c r="F34" s="281">
        <f t="shared" si="4"/>
        <v>3045840</v>
      </c>
      <c r="G34" s="281">
        <f t="shared" ref="G34" si="5">SUM(G5:G11,G20,G32,G33)</f>
        <v>2094659</v>
      </c>
      <c r="H34" s="281">
        <f t="shared" si="4"/>
        <v>1957978</v>
      </c>
      <c r="I34" s="281">
        <f t="shared" si="4"/>
        <v>1837546</v>
      </c>
      <c r="J34" s="281">
        <f t="shared" si="4"/>
        <v>1652568</v>
      </c>
      <c r="K34" s="281">
        <f>SUM(K5:K11,K20,K32,K33)</f>
        <v>2005900</v>
      </c>
      <c r="L34" s="281">
        <f>SUM(L5:L11,L20,L32,L33)</f>
        <v>2378118</v>
      </c>
      <c r="M34" s="281">
        <f>SUM(M5:M11,M20,M32,M33)</f>
        <v>2251271</v>
      </c>
      <c r="N34" s="281">
        <f>SUM(N5:N11,N20,N32,N33)</f>
        <v>22028211</v>
      </c>
    </row>
    <row r="35" spans="1:14" ht="17" customHeight="1">
      <c r="J35" s="359"/>
      <c r="K35" s="359"/>
      <c r="L35" s="359"/>
    </row>
    <row r="36" spans="1:14">
      <c r="A36" s="361" t="s">
        <v>744</v>
      </c>
      <c r="B36" s="361" t="s">
        <v>742</v>
      </c>
    </row>
  </sheetData>
  <phoneticPr fontId="2"/>
  <pageMargins left="0.78700000000000003" right="0.78700000000000003" top="0.98399999999999999" bottom="0.98399999999999999" header="0.51200000000000001" footer="0.51200000000000001"/>
  <pageSetup paperSize="9" scale="80" orientation="landscape" horizontalDpi="300" verticalDpi="300" r:id="rId1"/>
  <headerFooter alignWithMargins="0">
    <oddFooter>&amp;R15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42"/>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341" customWidth="1"/>
    <col min="3" max="14" width="15.83203125" style="341" customWidth="1"/>
    <col min="15" max="16384" width="9" style="341"/>
  </cols>
  <sheetData>
    <row r="1" spans="1:15" ht="24" customHeight="1">
      <c r="A1" s="336" t="s">
        <v>808</v>
      </c>
      <c r="C1" s="345"/>
      <c r="D1" s="345"/>
      <c r="E1" s="345"/>
      <c r="F1" s="345"/>
      <c r="G1" s="345"/>
      <c r="H1" s="345"/>
      <c r="I1" s="345"/>
      <c r="J1" s="345"/>
      <c r="K1" s="345"/>
      <c r="L1" s="345"/>
      <c r="M1" s="345"/>
    </row>
    <row r="2" spans="1:15" ht="24" customHeight="1">
      <c r="A2" s="337" t="s">
        <v>810</v>
      </c>
    </row>
    <row r="3" spans="1:15" s="287" customFormat="1" ht="24" customHeight="1">
      <c r="A3" s="244"/>
      <c r="B3" s="244"/>
      <c r="C3" s="247"/>
      <c r="D3" s="247"/>
      <c r="E3" s="247"/>
      <c r="F3" s="247"/>
      <c r="G3" s="247"/>
      <c r="H3" s="247"/>
      <c r="I3" s="247"/>
      <c r="J3" s="244"/>
      <c r="K3" s="244"/>
      <c r="L3" s="244"/>
      <c r="M3" s="247"/>
      <c r="N3" s="248" t="s">
        <v>161</v>
      </c>
    </row>
    <row r="4" spans="1:15" s="287"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s="287" customFormat="1" ht="24" customHeight="1">
      <c r="A5" s="252" t="s">
        <v>164</v>
      </c>
      <c r="B5" s="253" t="s">
        <v>163</v>
      </c>
      <c r="C5" s="346">
        <v>575109</v>
      </c>
      <c r="D5" s="346">
        <v>536571</v>
      </c>
      <c r="E5" s="346">
        <v>650106</v>
      </c>
      <c r="F5" s="346">
        <v>770614</v>
      </c>
      <c r="G5" s="346">
        <v>2016085</v>
      </c>
      <c r="H5" s="346">
        <v>1460295</v>
      </c>
      <c r="I5" s="346">
        <v>553294</v>
      </c>
      <c r="J5" s="346">
        <v>913528</v>
      </c>
      <c r="K5" s="346">
        <v>1158958</v>
      </c>
      <c r="L5" s="346">
        <v>1278906</v>
      </c>
      <c r="M5" s="346">
        <v>989739</v>
      </c>
      <c r="N5" s="346">
        <f>SUM(C5:M5)</f>
        <v>10903205</v>
      </c>
      <c r="O5" s="347"/>
    </row>
    <row r="6" spans="1:15" s="287" customFormat="1" ht="24" customHeight="1">
      <c r="A6" s="255" t="s">
        <v>477</v>
      </c>
      <c r="B6" s="255" t="s">
        <v>166</v>
      </c>
      <c r="C6" s="348">
        <v>575109</v>
      </c>
      <c r="D6" s="348">
        <v>536571</v>
      </c>
      <c r="E6" s="348">
        <v>650106</v>
      </c>
      <c r="F6" s="348">
        <v>770614</v>
      </c>
      <c r="G6" s="348">
        <v>2016085</v>
      </c>
      <c r="H6" s="348">
        <v>1460295</v>
      </c>
      <c r="I6" s="348">
        <v>553294</v>
      </c>
      <c r="J6" s="348">
        <v>913528</v>
      </c>
      <c r="K6" s="348">
        <v>1158958</v>
      </c>
      <c r="L6" s="348">
        <v>1278906</v>
      </c>
      <c r="M6" s="348">
        <v>989739</v>
      </c>
      <c r="N6" s="349">
        <f>SUM(C6:M6)</f>
        <v>10903205</v>
      </c>
      <c r="O6" s="347"/>
    </row>
    <row r="7" spans="1:15" s="287" customFormat="1" ht="24" customHeight="1">
      <c r="A7" s="259" t="s">
        <v>478</v>
      </c>
      <c r="B7" s="259" t="s">
        <v>384</v>
      </c>
      <c r="C7" s="350">
        <v>211</v>
      </c>
      <c r="D7" s="350">
        <v>0</v>
      </c>
      <c r="E7" s="350">
        <v>0</v>
      </c>
      <c r="F7" s="350">
        <v>0</v>
      </c>
      <c r="G7" s="350">
        <v>3315</v>
      </c>
      <c r="H7" s="350">
        <v>93139</v>
      </c>
      <c r="I7" s="350">
        <v>25039</v>
      </c>
      <c r="J7" s="350">
        <v>8608</v>
      </c>
      <c r="K7" s="350">
        <v>0</v>
      </c>
      <c r="L7" s="350">
        <v>0</v>
      </c>
      <c r="M7" s="350">
        <v>0</v>
      </c>
      <c r="N7" s="351">
        <f>SUM(C7:M7)</f>
        <v>130312</v>
      </c>
      <c r="O7" s="347"/>
    </row>
    <row r="8" spans="1:15" s="287" customFormat="1" ht="24" customHeight="1">
      <c r="A8" s="259" t="s">
        <v>502</v>
      </c>
      <c r="B8" s="259" t="s">
        <v>216</v>
      </c>
      <c r="C8" s="350">
        <v>0</v>
      </c>
      <c r="D8" s="350">
        <v>275</v>
      </c>
      <c r="E8" s="350">
        <v>0</v>
      </c>
      <c r="F8" s="350">
        <v>0</v>
      </c>
      <c r="G8" s="350">
        <v>8835</v>
      </c>
      <c r="H8" s="350">
        <v>133960</v>
      </c>
      <c r="I8" s="350">
        <v>58754</v>
      </c>
      <c r="J8" s="350">
        <v>38448</v>
      </c>
      <c r="K8" s="350">
        <v>0</v>
      </c>
      <c r="L8" s="350">
        <v>0</v>
      </c>
      <c r="M8" s="350">
        <v>0</v>
      </c>
      <c r="N8" s="351">
        <f t="shared" ref="N8:N15" si="0">SUM(C8:M8)</f>
        <v>240272</v>
      </c>
      <c r="O8" s="347"/>
    </row>
    <row r="9" spans="1:15" s="287" customFormat="1" ht="24" customHeight="1">
      <c r="A9" s="259" t="s">
        <v>482</v>
      </c>
      <c r="B9" s="259" t="s">
        <v>217</v>
      </c>
      <c r="C9" s="350">
        <v>0</v>
      </c>
      <c r="D9" s="350">
        <v>828</v>
      </c>
      <c r="E9" s="350">
        <v>0</v>
      </c>
      <c r="F9" s="350">
        <v>0</v>
      </c>
      <c r="G9" s="350">
        <v>585</v>
      </c>
      <c r="H9" s="350">
        <v>0</v>
      </c>
      <c r="I9" s="350">
        <v>0</v>
      </c>
      <c r="J9" s="350">
        <v>0</v>
      </c>
      <c r="K9" s="350">
        <v>0</v>
      </c>
      <c r="L9" s="350">
        <v>0</v>
      </c>
      <c r="M9" s="350">
        <v>0</v>
      </c>
      <c r="N9" s="351">
        <f t="shared" si="0"/>
        <v>1413</v>
      </c>
      <c r="O9" s="347"/>
    </row>
    <row r="10" spans="1:15" s="287" customFormat="1" ht="24" customHeight="1">
      <c r="A10" s="258" t="s">
        <v>483</v>
      </c>
      <c r="B10" s="259" t="s">
        <v>218</v>
      </c>
      <c r="C10" s="350">
        <v>170176</v>
      </c>
      <c r="D10" s="350">
        <v>62570</v>
      </c>
      <c r="E10" s="350">
        <v>193195</v>
      </c>
      <c r="F10" s="350">
        <v>296274</v>
      </c>
      <c r="G10" s="350">
        <v>555476</v>
      </c>
      <c r="H10" s="350">
        <v>281817</v>
      </c>
      <c r="I10" s="350">
        <v>115742</v>
      </c>
      <c r="J10" s="350">
        <v>456306</v>
      </c>
      <c r="K10" s="350">
        <v>551317</v>
      </c>
      <c r="L10" s="350">
        <v>305790</v>
      </c>
      <c r="M10" s="350">
        <v>288166</v>
      </c>
      <c r="N10" s="351">
        <f t="shared" si="0"/>
        <v>3276829</v>
      </c>
      <c r="O10" s="347"/>
    </row>
    <row r="11" spans="1:15" s="287" customFormat="1" ht="24" customHeight="1">
      <c r="A11" s="259" t="s">
        <v>503</v>
      </c>
      <c r="B11" s="259" t="s">
        <v>219</v>
      </c>
      <c r="C11" s="350">
        <v>0</v>
      </c>
      <c r="D11" s="350">
        <v>124365</v>
      </c>
      <c r="E11" s="350">
        <v>248778</v>
      </c>
      <c r="F11" s="350">
        <v>138171</v>
      </c>
      <c r="G11" s="350">
        <v>364000</v>
      </c>
      <c r="H11" s="350">
        <v>252458</v>
      </c>
      <c r="I11" s="350">
        <v>185891</v>
      </c>
      <c r="J11" s="350">
        <v>176425</v>
      </c>
      <c r="K11" s="350">
        <v>39073</v>
      </c>
      <c r="L11" s="350">
        <v>181965</v>
      </c>
      <c r="M11" s="350">
        <v>0</v>
      </c>
      <c r="N11" s="351">
        <f t="shared" si="0"/>
        <v>1711126</v>
      </c>
      <c r="O11" s="347"/>
    </row>
    <row r="12" spans="1:15" s="287" customFormat="1" ht="24" customHeight="1">
      <c r="A12" s="259" t="s">
        <v>484</v>
      </c>
      <c r="B12" s="259" t="s">
        <v>220</v>
      </c>
      <c r="C12" s="350">
        <v>169343</v>
      </c>
      <c r="D12" s="350">
        <v>130170</v>
      </c>
      <c r="E12" s="350">
        <v>38584</v>
      </c>
      <c r="F12" s="350">
        <v>136492</v>
      </c>
      <c r="G12" s="350">
        <v>210234</v>
      </c>
      <c r="H12" s="350">
        <v>129826</v>
      </c>
      <c r="I12" s="350">
        <v>56207</v>
      </c>
      <c r="J12" s="350">
        <v>88238</v>
      </c>
      <c r="K12" s="350">
        <v>51460</v>
      </c>
      <c r="L12" s="350">
        <v>43798</v>
      </c>
      <c r="M12" s="350">
        <v>32337</v>
      </c>
      <c r="N12" s="351">
        <f t="shared" si="0"/>
        <v>1086689</v>
      </c>
      <c r="O12" s="347"/>
    </row>
    <row r="13" spans="1:15" s="287" customFormat="1" ht="24" customHeight="1">
      <c r="A13" s="259" t="s">
        <v>504</v>
      </c>
      <c r="B13" s="259" t="s">
        <v>221</v>
      </c>
      <c r="C13" s="350">
        <v>0</v>
      </c>
      <c r="D13" s="350">
        <v>220</v>
      </c>
      <c r="E13" s="350">
        <v>0</v>
      </c>
      <c r="F13" s="350">
        <v>0</v>
      </c>
      <c r="G13" s="350">
        <v>5962</v>
      </c>
      <c r="H13" s="350">
        <v>5776</v>
      </c>
      <c r="I13" s="350">
        <v>647</v>
      </c>
      <c r="J13" s="350">
        <v>0</v>
      </c>
      <c r="K13" s="350">
        <v>0</v>
      </c>
      <c r="L13" s="350">
        <v>5628</v>
      </c>
      <c r="M13" s="350">
        <v>6610</v>
      </c>
      <c r="N13" s="351">
        <f t="shared" si="0"/>
        <v>24843</v>
      </c>
      <c r="O13" s="347"/>
    </row>
    <row r="14" spans="1:15" s="287" customFormat="1" ht="24" customHeight="1">
      <c r="A14" s="259" t="s">
        <v>505</v>
      </c>
      <c r="B14" s="259" t="s">
        <v>222</v>
      </c>
      <c r="C14" s="350">
        <v>0</v>
      </c>
      <c r="D14" s="350">
        <v>4612</v>
      </c>
      <c r="E14" s="350">
        <v>0</v>
      </c>
      <c r="F14" s="350">
        <v>1041</v>
      </c>
      <c r="G14" s="350">
        <v>852569</v>
      </c>
      <c r="H14" s="350">
        <v>545690</v>
      </c>
      <c r="I14" s="350">
        <v>104627</v>
      </c>
      <c r="J14" s="350">
        <v>144740</v>
      </c>
      <c r="K14" s="350">
        <v>517108</v>
      </c>
      <c r="L14" s="350">
        <v>741725</v>
      </c>
      <c r="M14" s="350">
        <v>662626</v>
      </c>
      <c r="N14" s="351">
        <f t="shared" si="0"/>
        <v>3574738</v>
      </c>
      <c r="O14" s="347"/>
    </row>
    <row r="15" spans="1:15" s="287" customFormat="1" ht="24" customHeight="1">
      <c r="A15" s="259" t="s">
        <v>506</v>
      </c>
      <c r="B15" s="259" t="s">
        <v>383</v>
      </c>
      <c r="C15" s="350">
        <v>235379</v>
      </c>
      <c r="D15" s="350">
        <v>536571</v>
      </c>
      <c r="E15" s="350">
        <v>169549</v>
      </c>
      <c r="F15" s="350">
        <v>198636</v>
      </c>
      <c r="G15" s="350">
        <v>15109</v>
      </c>
      <c r="H15" s="350">
        <v>0</v>
      </c>
      <c r="I15" s="350">
        <v>6387</v>
      </c>
      <c r="J15" s="350">
        <v>763</v>
      </c>
      <c r="K15" s="350">
        <v>0</v>
      </c>
      <c r="L15" s="350">
        <v>0</v>
      </c>
      <c r="M15" s="350">
        <v>0</v>
      </c>
      <c r="N15" s="351">
        <f t="shared" si="0"/>
        <v>1162394</v>
      </c>
      <c r="O15" s="347"/>
    </row>
    <row r="16" spans="1:15" s="278" customFormat="1" ht="24" customHeight="1">
      <c r="A16" s="252" t="s">
        <v>114</v>
      </c>
      <c r="B16" s="253" t="s">
        <v>87</v>
      </c>
      <c r="C16" s="346">
        <v>0</v>
      </c>
      <c r="D16" s="346">
        <v>0</v>
      </c>
      <c r="E16" s="346">
        <v>4980</v>
      </c>
      <c r="F16" s="346">
        <v>10677</v>
      </c>
      <c r="G16" s="346">
        <v>0</v>
      </c>
      <c r="H16" s="346">
        <v>0</v>
      </c>
      <c r="I16" s="346">
        <v>0</v>
      </c>
      <c r="J16" s="346">
        <v>1516</v>
      </c>
      <c r="K16" s="346">
        <v>0</v>
      </c>
      <c r="L16" s="346">
        <v>0</v>
      </c>
      <c r="M16" s="346">
        <v>0</v>
      </c>
      <c r="N16" s="346">
        <f>SUM(C16:M16)</f>
        <v>17173</v>
      </c>
      <c r="O16" s="352"/>
    </row>
    <row r="17" spans="1:15" s="277" customFormat="1" ht="24" customHeight="1">
      <c r="A17" s="263" t="s">
        <v>177</v>
      </c>
      <c r="B17" s="264" t="s">
        <v>172</v>
      </c>
      <c r="C17" s="353">
        <v>0</v>
      </c>
      <c r="D17" s="353">
        <v>0</v>
      </c>
      <c r="E17" s="353">
        <v>1666</v>
      </c>
      <c r="F17" s="353">
        <v>0</v>
      </c>
      <c r="G17" s="353">
        <v>0</v>
      </c>
      <c r="H17" s="353">
        <v>277</v>
      </c>
      <c r="I17" s="353">
        <v>0</v>
      </c>
      <c r="J17" s="353">
        <v>8038</v>
      </c>
      <c r="K17" s="353">
        <v>0</v>
      </c>
      <c r="L17" s="353">
        <v>332</v>
      </c>
      <c r="M17" s="353">
        <v>0</v>
      </c>
      <c r="N17" s="346">
        <f>SUM(C17:M17)</f>
        <v>10313</v>
      </c>
      <c r="O17" s="354"/>
    </row>
    <row r="18" spans="1:15" s="278" customFormat="1" ht="24" customHeight="1">
      <c r="A18" s="255" t="s">
        <v>266</v>
      </c>
      <c r="B18" s="255" t="s">
        <v>190</v>
      </c>
      <c r="C18" s="348">
        <v>0</v>
      </c>
      <c r="D18" s="348">
        <v>0</v>
      </c>
      <c r="E18" s="348">
        <v>0</v>
      </c>
      <c r="F18" s="348">
        <v>0</v>
      </c>
      <c r="G18" s="348">
        <v>0</v>
      </c>
      <c r="H18" s="348">
        <v>0</v>
      </c>
      <c r="I18" s="348">
        <v>0</v>
      </c>
      <c r="J18" s="348">
        <v>8038</v>
      </c>
      <c r="K18" s="348">
        <v>0</v>
      </c>
      <c r="L18" s="348">
        <v>0</v>
      </c>
      <c r="M18" s="348">
        <v>0</v>
      </c>
      <c r="N18" s="349">
        <f>SUM(C18:M18)</f>
        <v>8038</v>
      </c>
      <c r="O18" s="352"/>
    </row>
    <row r="19" spans="1:15" s="278" customFormat="1" ht="24" customHeight="1">
      <c r="A19" s="255" t="s">
        <v>268</v>
      </c>
      <c r="B19" s="255" t="s">
        <v>593</v>
      </c>
      <c r="C19" s="348">
        <v>0</v>
      </c>
      <c r="D19" s="348">
        <v>0</v>
      </c>
      <c r="E19" s="348">
        <v>1666</v>
      </c>
      <c r="F19" s="348">
        <v>0</v>
      </c>
      <c r="G19" s="348">
        <v>0</v>
      </c>
      <c r="H19" s="348">
        <v>0</v>
      </c>
      <c r="I19" s="348">
        <v>0</v>
      </c>
      <c r="J19" s="348">
        <v>0</v>
      </c>
      <c r="K19" s="348">
        <v>0</v>
      </c>
      <c r="L19" s="348">
        <v>0</v>
      </c>
      <c r="M19" s="348">
        <v>0</v>
      </c>
      <c r="N19" s="349">
        <f t="shared" ref="N19:N20" si="1">SUM(C19:M19)</f>
        <v>1666</v>
      </c>
      <c r="O19" s="352"/>
    </row>
    <row r="20" spans="1:15" s="278" customFormat="1" ht="24" customHeight="1">
      <c r="A20" s="255" t="s">
        <v>269</v>
      </c>
      <c r="B20" s="255" t="s">
        <v>205</v>
      </c>
      <c r="C20" s="348">
        <v>0</v>
      </c>
      <c r="D20" s="348">
        <v>0</v>
      </c>
      <c r="E20" s="348">
        <v>0</v>
      </c>
      <c r="F20" s="348">
        <v>0</v>
      </c>
      <c r="G20" s="348">
        <v>0</v>
      </c>
      <c r="H20" s="348">
        <v>277</v>
      </c>
      <c r="I20" s="348">
        <v>0</v>
      </c>
      <c r="J20" s="348">
        <v>0</v>
      </c>
      <c r="K20" s="348">
        <v>0</v>
      </c>
      <c r="L20" s="348">
        <v>332</v>
      </c>
      <c r="M20" s="348">
        <v>0</v>
      </c>
      <c r="N20" s="349">
        <f t="shared" si="1"/>
        <v>609</v>
      </c>
      <c r="O20" s="352"/>
    </row>
    <row r="21" spans="1:15" s="246" customFormat="1" ht="24" customHeight="1">
      <c r="A21" s="263" t="s">
        <v>173</v>
      </c>
      <c r="B21" s="264" t="s">
        <v>174</v>
      </c>
      <c r="C21" s="353">
        <v>331</v>
      </c>
      <c r="D21" s="353">
        <v>917</v>
      </c>
      <c r="E21" s="353">
        <v>0</v>
      </c>
      <c r="F21" s="353">
        <v>2207</v>
      </c>
      <c r="G21" s="353">
        <v>1671</v>
      </c>
      <c r="H21" s="353">
        <v>0</v>
      </c>
      <c r="I21" s="353">
        <v>0</v>
      </c>
      <c r="J21" s="353">
        <v>0</v>
      </c>
      <c r="K21" s="353">
        <v>244</v>
      </c>
      <c r="L21" s="353">
        <v>0</v>
      </c>
      <c r="M21" s="353">
        <v>205</v>
      </c>
      <c r="N21" s="353">
        <f>SUM(C21:M21)</f>
        <v>5575</v>
      </c>
      <c r="O21" s="355"/>
    </row>
    <row r="22" spans="1:15" s="287" customFormat="1" ht="24" customHeight="1">
      <c r="A22" s="252" t="s">
        <v>0</v>
      </c>
      <c r="B22" s="253" t="s">
        <v>89</v>
      </c>
      <c r="C22" s="346">
        <v>21774</v>
      </c>
      <c r="D22" s="346">
        <v>0</v>
      </c>
      <c r="E22" s="346">
        <v>2412</v>
      </c>
      <c r="F22" s="346">
        <v>0</v>
      </c>
      <c r="G22" s="346">
        <v>0</v>
      </c>
      <c r="H22" s="346">
        <v>0</v>
      </c>
      <c r="I22" s="346">
        <v>0</v>
      </c>
      <c r="J22" s="346">
        <v>0</v>
      </c>
      <c r="K22" s="346">
        <v>213</v>
      </c>
      <c r="L22" s="346">
        <v>847</v>
      </c>
      <c r="M22" s="346">
        <v>0</v>
      </c>
      <c r="N22" s="353">
        <f t="shared" ref="N22:N23" si="2">SUM(C22:M22)</f>
        <v>25246</v>
      </c>
      <c r="O22" s="347"/>
    </row>
    <row r="23" spans="1:15" s="287" customFormat="1" ht="24" customHeight="1">
      <c r="A23" s="252" t="s">
        <v>2</v>
      </c>
      <c r="B23" s="253" t="s">
        <v>91</v>
      </c>
      <c r="C23" s="346">
        <v>0</v>
      </c>
      <c r="D23" s="346">
        <v>2094</v>
      </c>
      <c r="E23" s="346">
        <v>0</v>
      </c>
      <c r="F23" s="346">
        <v>15392</v>
      </c>
      <c r="G23" s="346">
        <v>6283</v>
      </c>
      <c r="H23" s="346">
        <v>44923</v>
      </c>
      <c r="I23" s="346">
        <v>0</v>
      </c>
      <c r="J23" s="346">
        <v>635816</v>
      </c>
      <c r="K23" s="346">
        <v>17701</v>
      </c>
      <c r="L23" s="346">
        <v>8263</v>
      </c>
      <c r="M23" s="346">
        <v>30906</v>
      </c>
      <c r="N23" s="353">
        <f t="shared" si="2"/>
        <v>761378</v>
      </c>
      <c r="O23" s="347"/>
    </row>
    <row r="24" spans="1:15" s="287" customFormat="1" ht="24" customHeight="1">
      <c r="A24" s="273" t="s">
        <v>3</v>
      </c>
      <c r="B24" s="274" t="s">
        <v>382</v>
      </c>
      <c r="C24" s="356">
        <f t="shared" ref="C24:F24" si="3">SUM(C5+C16+C17+C21+C22+C23)</f>
        <v>597214</v>
      </c>
      <c r="D24" s="356">
        <f t="shared" si="3"/>
        <v>539582</v>
      </c>
      <c r="E24" s="356">
        <f t="shared" si="3"/>
        <v>659164</v>
      </c>
      <c r="F24" s="356">
        <f t="shared" si="3"/>
        <v>798890</v>
      </c>
      <c r="G24" s="356">
        <f t="shared" ref="G24:L24" si="4">SUM(G5+G16+G17+G21+G22+G23)</f>
        <v>2024039</v>
      </c>
      <c r="H24" s="356">
        <f t="shared" si="4"/>
        <v>1505495</v>
      </c>
      <c r="I24" s="356">
        <f t="shared" si="4"/>
        <v>553294</v>
      </c>
      <c r="J24" s="356">
        <f t="shared" si="4"/>
        <v>1558898</v>
      </c>
      <c r="K24" s="356">
        <f t="shared" si="4"/>
        <v>1177116</v>
      </c>
      <c r="L24" s="356">
        <f t="shared" si="4"/>
        <v>1288348</v>
      </c>
      <c r="M24" s="356">
        <f>SUM(M5+M16+M17+M21+M22+M23)</f>
        <v>1020850</v>
      </c>
      <c r="N24" s="356">
        <f>SUM(C24:M24)</f>
        <v>11722890</v>
      </c>
      <c r="O24" s="347"/>
    </row>
    <row r="25" spans="1:15" ht="18" customHeight="1">
      <c r="B25" s="357"/>
      <c r="C25" s="358"/>
      <c r="D25" s="358"/>
      <c r="E25" s="358"/>
      <c r="F25" s="358"/>
      <c r="G25" s="358"/>
      <c r="H25" s="358"/>
      <c r="I25" s="358"/>
      <c r="J25" s="358"/>
      <c r="K25" s="358"/>
      <c r="L25" s="358"/>
      <c r="M25" s="358"/>
      <c r="N25" s="357"/>
    </row>
    <row r="26" spans="1:15" ht="18" customHeight="1">
      <c r="A26" s="361" t="s">
        <v>744</v>
      </c>
      <c r="B26" s="361" t="s">
        <v>742</v>
      </c>
      <c r="C26" s="358"/>
      <c r="D26" s="358"/>
      <c r="E26" s="358"/>
      <c r="F26" s="358"/>
      <c r="G26" s="358"/>
      <c r="H26" s="358"/>
      <c r="I26" s="358"/>
      <c r="J26" s="358"/>
      <c r="K26" s="358"/>
      <c r="L26" s="358"/>
      <c r="M26" s="358"/>
      <c r="N26" s="357"/>
    </row>
    <row r="27" spans="1:15" ht="18" customHeight="1">
      <c r="B27" s="357"/>
      <c r="C27" s="358"/>
      <c r="D27" s="358"/>
      <c r="E27" s="358"/>
      <c r="F27" s="358"/>
      <c r="G27" s="358"/>
      <c r="H27" s="358"/>
      <c r="I27" s="358"/>
      <c r="J27" s="358"/>
      <c r="K27" s="358"/>
      <c r="L27" s="358"/>
      <c r="M27" s="358"/>
      <c r="N27" s="357"/>
    </row>
    <row r="28" spans="1:15" ht="18" customHeight="1">
      <c r="B28" s="357"/>
      <c r="C28" s="358"/>
      <c r="D28" s="358"/>
      <c r="E28" s="358"/>
      <c r="F28" s="358"/>
      <c r="G28" s="358"/>
      <c r="H28" s="358"/>
      <c r="I28" s="358"/>
      <c r="J28" s="358"/>
      <c r="K28" s="358"/>
      <c r="L28" s="358"/>
      <c r="M28" s="358"/>
      <c r="N28" s="357"/>
    </row>
    <row r="29" spans="1:15" ht="18" customHeight="1">
      <c r="B29" s="357"/>
      <c r="C29" s="357"/>
      <c r="D29" s="357"/>
      <c r="E29" s="357"/>
      <c r="F29" s="357"/>
      <c r="G29" s="357"/>
      <c r="H29" s="357"/>
      <c r="I29" s="357"/>
      <c r="J29" s="357"/>
      <c r="K29" s="357"/>
      <c r="L29" s="357"/>
      <c r="M29" s="357"/>
      <c r="N29" s="357"/>
    </row>
    <row r="30" spans="1:15" ht="18" customHeight="1">
      <c r="B30" s="357"/>
      <c r="C30" s="357"/>
      <c r="D30" s="357"/>
      <c r="E30" s="357"/>
      <c r="F30" s="357"/>
      <c r="G30" s="357"/>
      <c r="H30" s="357"/>
      <c r="I30" s="357"/>
      <c r="J30" s="357"/>
      <c r="K30" s="357"/>
      <c r="L30" s="357"/>
      <c r="M30" s="357"/>
      <c r="N30" s="357"/>
    </row>
    <row r="31" spans="1:15" ht="18" customHeight="1">
      <c r="B31" s="357"/>
      <c r="C31" s="357"/>
      <c r="D31" s="357"/>
      <c r="E31" s="357"/>
      <c r="F31" s="357"/>
      <c r="G31" s="357"/>
      <c r="H31" s="357"/>
      <c r="I31" s="357"/>
      <c r="J31" s="357"/>
      <c r="K31" s="357"/>
      <c r="L31" s="357"/>
      <c r="M31" s="357"/>
      <c r="N31" s="357"/>
    </row>
    <row r="32" spans="1:15" ht="18" customHeight="1">
      <c r="B32" s="357"/>
      <c r="C32" s="357"/>
      <c r="D32" s="357"/>
      <c r="E32" s="357"/>
      <c r="F32" s="357"/>
      <c r="G32" s="357"/>
      <c r="H32" s="357"/>
      <c r="I32" s="357"/>
      <c r="J32" s="357"/>
      <c r="K32" s="357"/>
      <c r="L32" s="357"/>
      <c r="M32" s="357"/>
      <c r="N32" s="357"/>
    </row>
    <row r="33" spans="2:14" ht="18" customHeight="1">
      <c r="B33" s="357"/>
      <c r="C33" s="357"/>
      <c r="D33" s="357"/>
      <c r="E33" s="357"/>
      <c r="F33" s="357"/>
      <c r="G33" s="357"/>
      <c r="H33" s="357"/>
      <c r="I33" s="357"/>
      <c r="J33" s="357"/>
      <c r="K33" s="357"/>
      <c r="L33" s="357"/>
      <c r="M33" s="357"/>
      <c r="N33" s="357"/>
    </row>
    <row r="34" spans="2:14" ht="18" customHeight="1">
      <c r="B34" s="357"/>
      <c r="C34" s="357"/>
      <c r="D34" s="357"/>
      <c r="E34" s="357"/>
      <c r="F34" s="357"/>
      <c r="G34" s="357"/>
      <c r="H34" s="357"/>
      <c r="I34" s="357"/>
      <c r="J34" s="357"/>
      <c r="K34" s="357"/>
      <c r="L34" s="357"/>
      <c r="M34" s="357"/>
      <c r="N34" s="357"/>
    </row>
    <row r="35" spans="2:14" ht="18" customHeight="1">
      <c r="B35" s="357"/>
      <c r="C35" s="357"/>
      <c r="D35" s="357"/>
      <c r="E35" s="357"/>
      <c r="F35" s="357"/>
      <c r="G35" s="357"/>
      <c r="H35" s="357"/>
      <c r="I35" s="357"/>
      <c r="J35" s="357"/>
      <c r="K35" s="357"/>
      <c r="L35" s="357"/>
      <c r="M35" s="357"/>
      <c r="N35" s="357"/>
    </row>
    <row r="36" spans="2:14" ht="18" customHeight="1">
      <c r="B36" s="357"/>
      <c r="C36" s="357"/>
      <c r="D36" s="357"/>
      <c r="E36" s="357"/>
      <c r="F36" s="357"/>
      <c r="G36" s="357"/>
      <c r="H36" s="357"/>
      <c r="I36" s="357"/>
      <c r="J36" s="357"/>
      <c r="K36" s="357"/>
      <c r="L36" s="357"/>
      <c r="M36" s="357"/>
      <c r="N36" s="357"/>
    </row>
    <row r="37" spans="2:14" ht="18" customHeight="1">
      <c r="B37" s="357"/>
      <c r="C37" s="357"/>
      <c r="D37" s="357"/>
      <c r="E37" s="357"/>
      <c r="F37" s="357"/>
      <c r="G37" s="357"/>
      <c r="H37" s="357"/>
      <c r="I37" s="357"/>
      <c r="J37" s="357"/>
      <c r="K37" s="357"/>
      <c r="L37" s="357"/>
      <c r="M37" s="357"/>
      <c r="N37" s="357"/>
    </row>
    <row r="38" spans="2:14" ht="18" customHeight="1">
      <c r="B38" s="357"/>
      <c r="C38" s="357"/>
      <c r="D38" s="357"/>
      <c r="E38" s="357"/>
      <c r="F38" s="357"/>
      <c r="G38" s="357"/>
      <c r="H38" s="357"/>
      <c r="I38" s="357"/>
      <c r="J38" s="357"/>
      <c r="K38" s="357"/>
      <c r="L38" s="357"/>
      <c r="M38" s="357"/>
      <c r="N38" s="357"/>
    </row>
    <row r="39" spans="2:14" ht="18" customHeight="1">
      <c r="B39" s="357"/>
      <c r="C39" s="357"/>
      <c r="D39" s="357"/>
      <c r="E39" s="357"/>
      <c r="F39" s="357"/>
      <c r="G39" s="357"/>
      <c r="H39" s="357"/>
      <c r="I39" s="357"/>
      <c r="J39" s="357"/>
      <c r="K39" s="357"/>
      <c r="L39" s="357"/>
      <c r="M39" s="357"/>
      <c r="N39" s="357"/>
    </row>
    <row r="40" spans="2:14" ht="18" customHeight="1">
      <c r="B40" s="357"/>
      <c r="C40" s="357"/>
      <c r="D40" s="357"/>
      <c r="E40" s="357"/>
      <c r="F40" s="357"/>
      <c r="G40" s="357"/>
      <c r="H40" s="357"/>
      <c r="I40" s="357"/>
      <c r="J40" s="357"/>
      <c r="K40" s="357"/>
      <c r="L40" s="357"/>
      <c r="M40" s="357"/>
      <c r="N40" s="357"/>
    </row>
    <row r="41" spans="2:14" ht="18" customHeight="1">
      <c r="B41" s="357"/>
      <c r="C41" s="357"/>
      <c r="D41" s="357"/>
      <c r="E41" s="357"/>
      <c r="F41" s="357"/>
      <c r="G41" s="357"/>
      <c r="H41" s="357"/>
      <c r="I41" s="357"/>
      <c r="J41" s="357"/>
      <c r="K41" s="357"/>
      <c r="L41" s="357"/>
      <c r="M41" s="357"/>
      <c r="N41" s="357"/>
    </row>
    <row r="42" spans="2:14" ht="18" customHeight="1">
      <c r="B42" s="357"/>
      <c r="C42" s="357"/>
      <c r="D42" s="357"/>
      <c r="E42" s="357"/>
      <c r="F42" s="357"/>
      <c r="G42" s="357"/>
      <c r="H42" s="357"/>
      <c r="I42" s="357"/>
      <c r="J42" s="357"/>
      <c r="K42" s="357"/>
      <c r="L42" s="357"/>
      <c r="M42" s="357"/>
      <c r="N42" s="357"/>
    </row>
  </sheetData>
  <phoneticPr fontId="2"/>
  <pageMargins left="0.78700000000000003" right="0.78700000000000003" top="0.98399999999999999" bottom="0.98399999999999999" header="0.51200000000000001" footer="0.51200000000000001"/>
  <pageSetup paperSize="9" scale="72" orientation="landscape" r:id="rId1"/>
  <headerFooter alignWithMargins="0">
    <oddFooter>&amp;R16</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52"/>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342" customWidth="1"/>
    <col min="3" max="14" width="15.83203125" style="342" customWidth="1"/>
    <col min="15" max="16384" width="9" style="342"/>
  </cols>
  <sheetData>
    <row r="1" spans="1:14" s="340" customFormat="1" ht="24" customHeight="1">
      <c r="A1" s="336" t="s">
        <v>811</v>
      </c>
    </row>
    <row r="2" spans="1:14" s="340" customFormat="1" ht="24" customHeight="1">
      <c r="A2" s="328" t="s">
        <v>812</v>
      </c>
    </row>
    <row r="3" spans="1:14" s="278" customFormat="1" ht="24" customHeight="1">
      <c r="A3" s="244"/>
      <c r="B3" s="244"/>
      <c r="C3" s="247"/>
      <c r="D3" s="247"/>
      <c r="E3" s="247"/>
      <c r="F3" s="247"/>
      <c r="G3" s="247"/>
      <c r="H3" s="247"/>
      <c r="I3" s="247"/>
      <c r="J3" s="244"/>
      <c r="K3" s="244"/>
      <c r="L3" s="244"/>
      <c r="M3" s="247"/>
      <c r="N3" s="248" t="s">
        <v>176</v>
      </c>
    </row>
    <row r="4" spans="1:14" s="27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8" customFormat="1" ht="24" customHeight="1">
      <c r="A5" s="252" t="s">
        <v>164</v>
      </c>
      <c r="B5" s="253" t="s">
        <v>163</v>
      </c>
      <c r="C5" s="254">
        <v>26396</v>
      </c>
      <c r="D5" s="254">
        <v>16898</v>
      </c>
      <c r="E5" s="254">
        <v>63240</v>
      </c>
      <c r="F5" s="254">
        <v>282005</v>
      </c>
      <c r="G5" s="254">
        <v>173111</v>
      </c>
      <c r="H5" s="254">
        <v>231872</v>
      </c>
      <c r="I5" s="254">
        <v>143982</v>
      </c>
      <c r="J5" s="254">
        <v>287717</v>
      </c>
      <c r="K5" s="254">
        <v>1016143</v>
      </c>
      <c r="L5" s="254">
        <v>1016759</v>
      </c>
      <c r="M5" s="254">
        <v>752223</v>
      </c>
      <c r="N5" s="254">
        <f>SUM(C5:M5)</f>
        <v>4010346</v>
      </c>
    </row>
    <row r="6" spans="1:14" s="293" customFormat="1" ht="24" customHeight="1">
      <c r="A6" s="263" t="s">
        <v>211</v>
      </c>
      <c r="B6" s="264" t="s">
        <v>208</v>
      </c>
      <c r="C6" s="265">
        <v>0</v>
      </c>
      <c r="D6" s="265">
        <v>479</v>
      </c>
      <c r="E6" s="265">
        <v>0</v>
      </c>
      <c r="F6" s="265">
        <v>0</v>
      </c>
      <c r="G6" s="265">
        <v>1495</v>
      </c>
      <c r="H6" s="265">
        <v>0</v>
      </c>
      <c r="I6" s="265">
        <v>0</v>
      </c>
      <c r="J6" s="265">
        <v>0</v>
      </c>
      <c r="K6" s="265">
        <v>284</v>
      </c>
      <c r="L6" s="265">
        <v>967</v>
      </c>
      <c r="M6" s="265">
        <v>0</v>
      </c>
      <c r="N6" s="254">
        <f t="shared" ref="N6:N10" si="0">SUM(C6:M6)</f>
        <v>3225</v>
      </c>
    </row>
    <row r="7" spans="1:14" s="278" customFormat="1" ht="24" customHeight="1">
      <c r="A7" s="252" t="s">
        <v>370</v>
      </c>
      <c r="B7" s="253" t="s">
        <v>367</v>
      </c>
      <c r="C7" s="254">
        <v>14807</v>
      </c>
      <c r="D7" s="254">
        <v>7385</v>
      </c>
      <c r="E7" s="254">
        <v>11797</v>
      </c>
      <c r="F7" s="254">
        <v>9487</v>
      </c>
      <c r="G7" s="254">
        <v>6279</v>
      </c>
      <c r="H7" s="254">
        <v>5814</v>
      </c>
      <c r="I7" s="254">
        <v>9985</v>
      </c>
      <c r="J7" s="254">
        <v>3664</v>
      </c>
      <c r="K7" s="254">
        <v>0</v>
      </c>
      <c r="L7" s="254">
        <v>0</v>
      </c>
      <c r="M7" s="254">
        <v>604</v>
      </c>
      <c r="N7" s="254">
        <f t="shared" si="0"/>
        <v>69822</v>
      </c>
    </row>
    <row r="8" spans="1:14" s="278" customFormat="1" ht="24" customHeight="1">
      <c r="A8" s="252" t="s">
        <v>114</v>
      </c>
      <c r="B8" s="253" t="s">
        <v>87</v>
      </c>
      <c r="C8" s="254">
        <v>566062</v>
      </c>
      <c r="D8" s="254">
        <v>6820</v>
      </c>
      <c r="E8" s="254">
        <v>2087</v>
      </c>
      <c r="F8" s="254">
        <v>0</v>
      </c>
      <c r="G8" s="254">
        <v>921</v>
      </c>
      <c r="H8" s="254">
        <v>1080747</v>
      </c>
      <c r="I8" s="254">
        <v>432970</v>
      </c>
      <c r="J8" s="254">
        <v>2827</v>
      </c>
      <c r="K8" s="254">
        <v>6015</v>
      </c>
      <c r="L8" s="254">
        <v>12413</v>
      </c>
      <c r="M8" s="254">
        <v>6369</v>
      </c>
      <c r="N8" s="254">
        <f t="shared" si="0"/>
        <v>2117231</v>
      </c>
    </row>
    <row r="9" spans="1:14" s="278" customFormat="1" ht="24" customHeight="1">
      <c r="A9" s="252" t="s">
        <v>119</v>
      </c>
      <c r="B9" s="253" t="s">
        <v>168</v>
      </c>
      <c r="C9" s="254">
        <v>189314</v>
      </c>
      <c r="D9" s="254">
        <v>67479</v>
      </c>
      <c r="E9" s="254">
        <v>66086</v>
      </c>
      <c r="F9" s="254">
        <v>262338</v>
      </c>
      <c r="G9" s="254">
        <v>333873</v>
      </c>
      <c r="H9" s="254">
        <v>163551</v>
      </c>
      <c r="I9" s="254">
        <v>233477</v>
      </c>
      <c r="J9" s="254">
        <v>186125</v>
      </c>
      <c r="K9" s="254">
        <v>178845</v>
      </c>
      <c r="L9" s="254">
        <v>40892</v>
      </c>
      <c r="M9" s="254">
        <v>55190</v>
      </c>
      <c r="N9" s="254">
        <f t="shared" si="0"/>
        <v>1777170</v>
      </c>
    </row>
    <row r="10" spans="1:14" s="278" customFormat="1" ht="24" customHeight="1">
      <c r="A10" s="252" t="s">
        <v>177</v>
      </c>
      <c r="B10" s="253" t="s">
        <v>172</v>
      </c>
      <c r="C10" s="254">
        <v>781064</v>
      </c>
      <c r="D10" s="254">
        <v>656227</v>
      </c>
      <c r="E10" s="254">
        <v>525095</v>
      </c>
      <c r="F10" s="254">
        <v>357571</v>
      </c>
      <c r="G10" s="254">
        <v>432528</v>
      </c>
      <c r="H10" s="254">
        <v>529034</v>
      </c>
      <c r="I10" s="254">
        <v>398456</v>
      </c>
      <c r="J10" s="254">
        <v>50875</v>
      </c>
      <c r="K10" s="254">
        <v>59865</v>
      </c>
      <c r="L10" s="254">
        <v>51221</v>
      </c>
      <c r="M10" s="254">
        <v>295906</v>
      </c>
      <c r="N10" s="254">
        <f t="shared" si="0"/>
        <v>4137842</v>
      </c>
    </row>
    <row r="11" spans="1:14" s="278" customFormat="1" ht="24" customHeight="1">
      <c r="A11" s="255" t="s">
        <v>471</v>
      </c>
      <c r="B11" s="255" t="s">
        <v>178</v>
      </c>
      <c r="C11" s="256">
        <v>118350</v>
      </c>
      <c r="D11" s="256">
        <v>108317</v>
      </c>
      <c r="E11" s="256">
        <v>86663</v>
      </c>
      <c r="F11" s="256">
        <v>67638</v>
      </c>
      <c r="G11" s="256">
        <v>76375</v>
      </c>
      <c r="H11" s="256">
        <v>65821</v>
      </c>
      <c r="I11" s="256">
        <v>26624</v>
      </c>
      <c r="J11" s="256">
        <v>30390</v>
      </c>
      <c r="K11" s="256">
        <v>44360</v>
      </c>
      <c r="L11" s="256">
        <v>29765</v>
      </c>
      <c r="M11" s="256">
        <v>57361</v>
      </c>
      <c r="N11" s="256">
        <f>SUM(C11:M11)</f>
        <v>711664</v>
      </c>
    </row>
    <row r="12" spans="1:14" s="278" customFormat="1" ht="24" customHeight="1">
      <c r="A12" s="255" t="s">
        <v>264</v>
      </c>
      <c r="B12" s="255" t="s">
        <v>191</v>
      </c>
      <c r="C12" s="256">
        <v>6363</v>
      </c>
      <c r="D12" s="256">
        <v>442</v>
      </c>
      <c r="E12" s="256">
        <v>460</v>
      </c>
      <c r="F12" s="256">
        <v>670</v>
      </c>
      <c r="G12" s="256">
        <v>592</v>
      </c>
      <c r="H12" s="256">
        <v>259</v>
      </c>
      <c r="I12" s="256">
        <v>219</v>
      </c>
      <c r="J12" s="256">
        <v>1027</v>
      </c>
      <c r="K12" s="256">
        <v>394</v>
      </c>
      <c r="L12" s="256">
        <v>0</v>
      </c>
      <c r="M12" s="256">
        <v>0</v>
      </c>
      <c r="N12" s="256">
        <f t="shared" ref="N12:N17" si="1">SUM(C12:M12)</f>
        <v>10426</v>
      </c>
    </row>
    <row r="13" spans="1:14" s="278" customFormat="1" ht="24" customHeight="1">
      <c r="A13" s="255" t="s">
        <v>266</v>
      </c>
      <c r="B13" s="255" t="s">
        <v>190</v>
      </c>
      <c r="C13" s="256">
        <v>6698</v>
      </c>
      <c r="D13" s="256">
        <v>25511</v>
      </c>
      <c r="E13" s="256">
        <v>26842</v>
      </c>
      <c r="F13" s="256">
        <v>21824</v>
      </c>
      <c r="G13" s="256">
        <v>13041</v>
      </c>
      <c r="H13" s="256">
        <v>32405</v>
      </c>
      <c r="I13" s="256">
        <v>23820</v>
      </c>
      <c r="J13" s="256">
        <v>3523</v>
      </c>
      <c r="K13" s="256">
        <v>9499</v>
      </c>
      <c r="L13" s="256">
        <v>1448</v>
      </c>
      <c r="M13" s="256">
        <v>9014</v>
      </c>
      <c r="N13" s="256">
        <f t="shared" si="1"/>
        <v>173625</v>
      </c>
    </row>
    <row r="14" spans="1:14" s="278" customFormat="1" ht="24" customHeight="1">
      <c r="A14" s="255" t="s">
        <v>267</v>
      </c>
      <c r="B14" s="255" t="s">
        <v>88</v>
      </c>
      <c r="C14" s="256">
        <v>626885</v>
      </c>
      <c r="D14" s="256">
        <v>515805</v>
      </c>
      <c r="E14" s="256">
        <v>370361</v>
      </c>
      <c r="F14" s="256">
        <v>257466</v>
      </c>
      <c r="G14" s="256">
        <v>320921</v>
      </c>
      <c r="H14" s="256">
        <v>394231</v>
      </c>
      <c r="I14" s="256">
        <v>343437</v>
      </c>
      <c r="J14" s="256">
        <v>1821</v>
      </c>
      <c r="K14" s="256">
        <v>1075</v>
      </c>
      <c r="L14" s="256">
        <v>1050</v>
      </c>
      <c r="M14" s="256">
        <v>218030</v>
      </c>
      <c r="N14" s="256">
        <f t="shared" si="1"/>
        <v>3051082</v>
      </c>
    </row>
    <row r="15" spans="1:14" s="278" customFormat="1" ht="24" customHeight="1">
      <c r="A15" s="255" t="s">
        <v>268</v>
      </c>
      <c r="B15" s="255" t="s">
        <v>180</v>
      </c>
      <c r="C15" s="256">
        <v>371</v>
      </c>
      <c r="D15" s="256">
        <v>0</v>
      </c>
      <c r="E15" s="256">
        <v>489</v>
      </c>
      <c r="F15" s="256">
        <v>0</v>
      </c>
      <c r="G15" s="256">
        <v>1980</v>
      </c>
      <c r="H15" s="256">
        <v>5665</v>
      </c>
      <c r="I15" s="256">
        <v>0</v>
      </c>
      <c r="J15" s="256">
        <v>701</v>
      </c>
      <c r="K15" s="256">
        <v>0</v>
      </c>
      <c r="L15" s="256">
        <v>9860</v>
      </c>
      <c r="M15" s="256">
        <v>627</v>
      </c>
      <c r="N15" s="256">
        <f t="shared" si="1"/>
        <v>19693</v>
      </c>
    </row>
    <row r="16" spans="1:14" s="278" customFormat="1" ht="24" customHeight="1">
      <c r="A16" s="255" t="s">
        <v>269</v>
      </c>
      <c r="B16" s="255" t="s">
        <v>594</v>
      </c>
      <c r="C16" s="256">
        <v>0</v>
      </c>
      <c r="D16" s="256">
        <v>0</v>
      </c>
      <c r="E16" s="256">
        <v>0</v>
      </c>
      <c r="F16" s="256">
        <v>0</v>
      </c>
      <c r="G16" s="256">
        <v>0</v>
      </c>
      <c r="H16" s="256">
        <v>0</v>
      </c>
      <c r="I16" s="256">
        <v>0</v>
      </c>
      <c r="J16" s="256">
        <v>0</v>
      </c>
      <c r="K16" s="256">
        <v>0</v>
      </c>
      <c r="L16" s="256">
        <v>0</v>
      </c>
      <c r="M16" s="256">
        <v>0</v>
      </c>
      <c r="N16" s="256">
        <f t="shared" si="1"/>
        <v>0</v>
      </c>
    </row>
    <row r="17" spans="1:14" s="278" customFormat="1" ht="24" customHeight="1">
      <c r="A17" s="268" t="s">
        <v>270</v>
      </c>
      <c r="B17" s="268" t="s">
        <v>181</v>
      </c>
      <c r="C17" s="256">
        <v>22397</v>
      </c>
      <c r="D17" s="256">
        <v>6152</v>
      </c>
      <c r="E17" s="256">
        <v>40280</v>
      </c>
      <c r="F17" s="256">
        <v>9973</v>
      </c>
      <c r="G17" s="256">
        <v>19619</v>
      </c>
      <c r="H17" s="256">
        <v>30653</v>
      </c>
      <c r="I17" s="256">
        <v>4356</v>
      </c>
      <c r="J17" s="256">
        <v>13413</v>
      </c>
      <c r="K17" s="256">
        <v>4537</v>
      </c>
      <c r="L17" s="256">
        <v>9098</v>
      </c>
      <c r="M17" s="256">
        <v>10874</v>
      </c>
      <c r="N17" s="256">
        <f t="shared" si="1"/>
        <v>171352</v>
      </c>
    </row>
    <row r="18" spans="1:14" s="278" customFormat="1" ht="24" customHeight="1">
      <c r="A18" s="252" t="s">
        <v>173</v>
      </c>
      <c r="B18" s="253" t="s">
        <v>174</v>
      </c>
      <c r="C18" s="254">
        <v>4837327</v>
      </c>
      <c r="D18" s="254">
        <v>6595728</v>
      </c>
      <c r="E18" s="254">
        <v>11509608</v>
      </c>
      <c r="F18" s="254">
        <v>6926659</v>
      </c>
      <c r="G18" s="254">
        <v>9506636</v>
      </c>
      <c r="H18" s="254">
        <v>6251697</v>
      </c>
      <c r="I18" s="254">
        <v>3136705</v>
      </c>
      <c r="J18" s="254">
        <v>4800923</v>
      </c>
      <c r="K18" s="254">
        <v>6576053</v>
      </c>
      <c r="L18" s="254">
        <v>10135214</v>
      </c>
      <c r="M18" s="254">
        <v>11593025</v>
      </c>
      <c r="N18" s="254">
        <f>SUM(C18:M18)</f>
        <v>81869575</v>
      </c>
    </row>
    <row r="19" spans="1:14" s="278" customFormat="1" ht="24" customHeight="1">
      <c r="A19" s="255" t="s">
        <v>271</v>
      </c>
      <c r="B19" s="255" t="s">
        <v>182</v>
      </c>
      <c r="C19" s="256">
        <v>483659</v>
      </c>
      <c r="D19" s="256">
        <v>619065</v>
      </c>
      <c r="E19" s="256">
        <v>723243</v>
      </c>
      <c r="F19" s="256">
        <v>768785</v>
      </c>
      <c r="G19" s="256">
        <v>782780</v>
      </c>
      <c r="H19" s="256">
        <v>779357</v>
      </c>
      <c r="I19" s="256">
        <v>380192</v>
      </c>
      <c r="J19" s="256">
        <v>373889</v>
      </c>
      <c r="K19" s="256">
        <v>684125</v>
      </c>
      <c r="L19" s="256">
        <v>944688</v>
      </c>
      <c r="M19" s="256">
        <v>774384</v>
      </c>
      <c r="N19" s="256">
        <f>SUM(C19:M19)</f>
        <v>7314167</v>
      </c>
    </row>
    <row r="20" spans="1:14" s="278" customFormat="1" ht="24" customHeight="1">
      <c r="A20" s="255" t="s">
        <v>472</v>
      </c>
      <c r="B20" s="255" t="s">
        <v>183</v>
      </c>
      <c r="C20" s="256">
        <v>152982</v>
      </c>
      <c r="D20" s="256">
        <v>67596</v>
      </c>
      <c r="E20" s="256">
        <v>73522</v>
      </c>
      <c r="F20" s="256">
        <v>480450</v>
      </c>
      <c r="G20" s="256">
        <v>45438</v>
      </c>
      <c r="H20" s="256">
        <v>64201</v>
      </c>
      <c r="I20" s="256">
        <v>61938</v>
      </c>
      <c r="J20" s="256">
        <v>78890</v>
      </c>
      <c r="K20" s="256">
        <v>244859</v>
      </c>
      <c r="L20" s="256">
        <v>114857</v>
      </c>
      <c r="M20" s="256">
        <v>253013</v>
      </c>
      <c r="N20" s="256">
        <f t="shared" ref="N20:N21" si="2">SUM(C20:M20)</f>
        <v>1637746</v>
      </c>
    </row>
    <row r="21" spans="1:14" s="278" customFormat="1" ht="24" customHeight="1">
      <c r="A21" s="255" t="s">
        <v>273</v>
      </c>
      <c r="B21" s="255" t="s">
        <v>184</v>
      </c>
      <c r="C21" s="256">
        <v>4200686</v>
      </c>
      <c r="D21" s="256">
        <v>5909067</v>
      </c>
      <c r="E21" s="256">
        <v>10712843</v>
      </c>
      <c r="F21" s="256">
        <v>5677424</v>
      </c>
      <c r="G21" s="256">
        <v>8678418</v>
      </c>
      <c r="H21" s="256">
        <v>5408139</v>
      </c>
      <c r="I21" s="256">
        <v>2694575</v>
      </c>
      <c r="J21" s="256">
        <v>4348144</v>
      </c>
      <c r="K21" s="256">
        <v>5647069</v>
      </c>
      <c r="L21" s="256">
        <v>9075669</v>
      </c>
      <c r="M21" s="256">
        <v>10565628</v>
      </c>
      <c r="N21" s="256">
        <f t="shared" si="2"/>
        <v>72917662</v>
      </c>
    </row>
    <row r="22" spans="1:14" s="278" customFormat="1" ht="24" customHeight="1">
      <c r="A22" s="295" t="s">
        <v>499</v>
      </c>
      <c r="B22" s="295" t="s">
        <v>595</v>
      </c>
      <c r="C22" s="286">
        <v>0</v>
      </c>
      <c r="D22" s="286">
        <v>0</v>
      </c>
      <c r="E22" s="286">
        <v>0</v>
      </c>
      <c r="F22" s="286">
        <v>1496</v>
      </c>
      <c r="G22" s="286">
        <v>0</v>
      </c>
      <c r="H22" s="286">
        <v>0</v>
      </c>
      <c r="I22" s="286">
        <v>0</v>
      </c>
      <c r="J22" s="286">
        <v>0</v>
      </c>
      <c r="K22" s="286">
        <v>0</v>
      </c>
      <c r="L22" s="286">
        <v>0</v>
      </c>
      <c r="M22" s="286">
        <v>0</v>
      </c>
      <c r="N22" s="286">
        <f>SUM(C22:M22)</f>
        <v>1496</v>
      </c>
    </row>
    <row r="23" spans="1:14" s="278" customFormat="1" ht="24" customHeight="1">
      <c r="A23" s="280" t="s">
        <v>443</v>
      </c>
      <c r="B23" s="259" t="s">
        <v>185</v>
      </c>
      <c r="C23" s="260">
        <v>4065715</v>
      </c>
      <c r="D23" s="260">
        <v>5822219</v>
      </c>
      <c r="E23" s="260">
        <v>10567661</v>
      </c>
      <c r="F23" s="260">
        <v>5526058</v>
      </c>
      <c r="G23" s="260">
        <v>8408477</v>
      </c>
      <c r="H23" s="260">
        <v>4840186</v>
      </c>
      <c r="I23" s="260">
        <v>2454105</v>
      </c>
      <c r="J23" s="260">
        <v>3922848</v>
      </c>
      <c r="K23" s="260">
        <v>5510672</v>
      </c>
      <c r="L23" s="260">
        <v>8839455</v>
      </c>
      <c r="M23" s="260">
        <v>10138803</v>
      </c>
      <c r="N23" s="286">
        <f t="shared" ref="N23:N28" si="3">SUM(C23:M23)</f>
        <v>70096199</v>
      </c>
    </row>
    <row r="24" spans="1:14" s="278" customFormat="1" ht="24" customHeight="1">
      <c r="A24" s="259" t="s">
        <v>473</v>
      </c>
      <c r="B24" s="259" t="s">
        <v>193</v>
      </c>
      <c r="C24" s="260">
        <v>104720</v>
      </c>
      <c r="D24" s="260">
        <v>80986</v>
      </c>
      <c r="E24" s="260">
        <v>96355</v>
      </c>
      <c r="F24" s="260">
        <v>127216</v>
      </c>
      <c r="G24" s="260">
        <v>129170</v>
      </c>
      <c r="H24" s="260">
        <v>134851</v>
      </c>
      <c r="I24" s="260">
        <v>122977</v>
      </c>
      <c r="J24" s="260">
        <v>95534</v>
      </c>
      <c r="K24" s="260">
        <v>135852</v>
      </c>
      <c r="L24" s="260">
        <v>193633</v>
      </c>
      <c r="M24" s="260">
        <v>185105</v>
      </c>
      <c r="N24" s="286">
        <f t="shared" si="3"/>
        <v>1406399</v>
      </c>
    </row>
    <row r="25" spans="1:14" s="278" customFormat="1" ht="24" customHeight="1">
      <c r="A25" s="259" t="s">
        <v>446</v>
      </c>
      <c r="B25" s="259" t="s">
        <v>194</v>
      </c>
      <c r="C25" s="260">
        <v>5648</v>
      </c>
      <c r="D25" s="260">
        <v>1992</v>
      </c>
      <c r="E25" s="260">
        <v>3709</v>
      </c>
      <c r="F25" s="260">
        <v>8229</v>
      </c>
      <c r="G25" s="260">
        <v>118435</v>
      </c>
      <c r="H25" s="260">
        <v>1944</v>
      </c>
      <c r="I25" s="260">
        <v>2266</v>
      </c>
      <c r="J25" s="260">
        <v>4375</v>
      </c>
      <c r="K25" s="260">
        <v>545</v>
      </c>
      <c r="L25" s="260">
        <v>2184</v>
      </c>
      <c r="M25" s="260">
        <v>901</v>
      </c>
      <c r="N25" s="286">
        <f t="shared" si="3"/>
        <v>150228</v>
      </c>
    </row>
    <row r="26" spans="1:14" s="278" customFormat="1" ht="24" customHeight="1">
      <c r="A26" s="259" t="s">
        <v>447</v>
      </c>
      <c r="B26" s="259" t="s">
        <v>365</v>
      </c>
      <c r="C26" s="260">
        <v>0</v>
      </c>
      <c r="D26" s="260">
        <v>0</v>
      </c>
      <c r="E26" s="260">
        <v>0</v>
      </c>
      <c r="F26" s="260">
        <v>259</v>
      </c>
      <c r="G26" s="260">
        <v>0</v>
      </c>
      <c r="H26" s="260">
        <v>0</v>
      </c>
      <c r="I26" s="260">
        <v>800</v>
      </c>
      <c r="J26" s="260">
        <v>19259</v>
      </c>
      <c r="K26" s="260">
        <v>0</v>
      </c>
      <c r="L26" s="260">
        <v>1539</v>
      </c>
      <c r="M26" s="260">
        <v>0</v>
      </c>
      <c r="N26" s="286">
        <f t="shared" si="3"/>
        <v>21857</v>
      </c>
    </row>
    <row r="27" spans="1:14" s="278" customFormat="1" ht="24" customHeight="1">
      <c r="A27" s="259" t="s">
        <v>474</v>
      </c>
      <c r="B27" s="259" t="s">
        <v>196</v>
      </c>
      <c r="C27" s="260">
        <v>438</v>
      </c>
      <c r="D27" s="260">
        <v>438</v>
      </c>
      <c r="E27" s="260">
        <v>438</v>
      </c>
      <c r="F27" s="260">
        <v>438</v>
      </c>
      <c r="G27" s="260">
        <v>438</v>
      </c>
      <c r="H27" s="260">
        <v>438</v>
      </c>
      <c r="I27" s="260">
        <v>438</v>
      </c>
      <c r="J27" s="260">
        <v>0</v>
      </c>
      <c r="K27" s="260">
        <v>0</v>
      </c>
      <c r="L27" s="260">
        <v>813</v>
      </c>
      <c r="M27" s="260">
        <v>0</v>
      </c>
      <c r="N27" s="286">
        <f t="shared" si="3"/>
        <v>3879</v>
      </c>
    </row>
    <row r="28" spans="1:14" s="278" customFormat="1" ht="24" customHeight="1">
      <c r="A28" s="259" t="s">
        <v>475</v>
      </c>
      <c r="B28" s="259" t="s">
        <v>207</v>
      </c>
      <c r="C28" s="260">
        <v>21900</v>
      </c>
      <c r="D28" s="260">
        <v>3432</v>
      </c>
      <c r="E28" s="260">
        <v>44680</v>
      </c>
      <c r="F28" s="260">
        <v>13728</v>
      </c>
      <c r="G28" s="260">
        <v>21898</v>
      </c>
      <c r="H28" s="260">
        <v>430720</v>
      </c>
      <c r="I28" s="260">
        <v>113989</v>
      </c>
      <c r="J28" s="260">
        <v>306128</v>
      </c>
      <c r="K28" s="260">
        <v>0</v>
      </c>
      <c r="L28" s="260">
        <v>38045</v>
      </c>
      <c r="M28" s="260">
        <v>236289</v>
      </c>
      <c r="N28" s="286">
        <f t="shared" si="3"/>
        <v>1230809</v>
      </c>
    </row>
    <row r="29" spans="1:14" s="278" customFormat="1" ht="24" customHeight="1">
      <c r="A29" s="252" t="s">
        <v>125</v>
      </c>
      <c r="B29" s="253" t="s">
        <v>89</v>
      </c>
      <c r="C29" s="254">
        <v>45661</v>
      </c>
      <c r="D29" s="254">
        <v>46376</v>
      </c>
      <c r="E29" s="254">
        <v>99219</v>
      </c>
      <c r="F29" s="254">
        <v>94719</v>
      </c>
      <c r="G29" s="254">
        <v>72346</v>
      </c>
      <c r="H29" s="254">
        <v>27803</v>
      </c>
      <c r="I29" s="254">
        <v>48280</v>
      </c>
      <c r="J29" s="254">
        <v>25284</v>
      </c>
      <c r="K29" s="254">
        <v>34875</v>
      </c>
      <c r="L29" s="254">
        <v>81956</v>
      </c>
      <c r="M29" s="254">
        <v>48603</v>
      </c>
      <c r="N29" s="254">
        <f>SUM(C29:M29)</f>
        <v>625122</v>
      </c>
    </row>
    <row r="30" spans="1:14" s="278" customFormat="1" ht="24" customHeight="1">
      <c r="A30" s="252" t="s">
        <v>90</v>
      </c>
      <c r="B30" s="253" t="s">
        <v>91</v>
      </c>
      <c r="C30" s="254">
        <v>64206</v>
      </c>
      <c r="D30" s="254">
        <v>97174</v>
      </c>
      <c r="E30" s="254">
        <v>121023</v>
      </c>
      <c r="F30" s="254">
        <v>210298</v>
      </c>
      <c r="G30" s="254">
        <v>76238</v>
      </c>
      <c r="H30" s="254">
        <v>59180</v>
      </c>
      <c r="I30" s="254">
        <v>63760</v>
      </c>
      <c r="J30" s="254">
        <v>89017</v>
      </c>
      <c r="K30" s="254">
        <v>130622</v>
      </c>
      <c r="L30" s="254">
        <v>428123</v>
      </c>
      <c r="M30" s="254">
        <v>651029</v>
      </c>
      <c r="N30" s="254">
        <f>SUM(C30:M30)</f>
        <v>1990670</v>
      </c>
    </row>
    <row r="31" spans="1:14" s="278" customFormat="1" ht="24" customHeight="1">
      <c r="A31" s="273" t="s">
        <v>3</v>
      </c>
      <c r="B31" s="274" t="s">
        <v>134</v>
      </c>
      <c r="C31" s="281">
        <f t="shared" ref="C31:F31" si="4">SUM(C5:C10,C18,C29,C30)</f>
        <v>6524837</v>
      </c>
      <c r="D31" s="281">
        <f t="shared" si="4"/>
        <v>7494566</v>
      </c>
      <c r="E31" s="281">
        <f t="shared" si="4"/>
        <v>12398155</v>
      </c>
      <c r="F31" s="281">
        <f t="shared" si="4"/>
        <v>8143077</v>
      </c>
      <c r="G31" s="281">
        <f t="shared" ref="G31" si="5">SUM(G5:G10,G18,G29,G30)</f>
        <v>10603427</v>
      </c>
      <c r="H31" s="281">
        <f t="shared" ref="H31:N31" si="6">SUM(H5:H10,H18,H29,H30)</f>
        <v>8349698</v>
      </c>
      <c r="I31" s="281">
        <f t="shared" si="6"/>
        <v>4467615</v>
      </c>
      <c r="J31" s="281">
        <f t="shared" si="6"/>
        <v>5446432</v>
      </c>
      <c r="K31" s="281">
        <f t="shared" ref="K31" si="7">SUM(K5:K10,K18,K29,K30)</f>
        <v>8002702</v>
      </c>
      <c r="L31" s="281">
        <f t="shared" si="6"/>
        <v>11767545</v>
      </c>
      <c r="M31" s="281">
        <f>SUM(M5:M10,M18,M29,M30)</f>
        <v>13402949</v>
      </c>
      <c r="N31" s="281">
        <f t="shared" si="6"/>
        <v>96601003</v>
      </c>
    </row>
    <row r="32" spans="1:14" ht="18" customHeight="1">
      <c r="J32" s="344"/>
      <c r="K32" s="344"/>
      <c r="L32" s="344"/>
    </row>
    <row r="33" spans="1:2" s="781" customFormat="1" ht="19">
      <c r="A33" s="780" t="s">
        <v>744</v>
      </c>
      <c r="B33" s="780" t="s">
        <v>742</v>
      </c>
    </row>
    <row r="34" spans="1:2" ht="24" customHeight="1"/>
    <row r="35" spans="1:2" ht="24" customHeight="1"/>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row r="52" ht="24" customHeight="1"/>
  </sheetData>
  <phoneticPr fontId="2"/>
  <pageMargins left="0.78700000000000003" right="0.64" top="0.98399999999999999" bottom="0.98399999999999999" header="0.51200000000000001" footer="0.51200000000000001"/>
  <pageSetup paperSize="9" scale="80" orientation="landscape" horizontalDpi="300" verticalDpi="300" r:id="rId1"/>
  <headerFooter alignWithMargins="0">
    <oddFooter>&amp;R17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57"/>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342" customWidth="1"/>
    <col min="3" max="14" width="15.83203125" style="342" customWidth="1"/>
    <col min="15" max="16384" width="9" style="342"/>
  </cols>
  <sheetData>
    <row r="1" spans="1:15" s="340" customFormat="1" ht="24" customHeight="1">
      <c r="A1" s="336" t="s">
        <v>811</v>
      </c>
    </row>
    <row r="2" spans="1:15" s="341" customFormat="1" ht="24" customHeight="1">
      <c r="A2" s="328" t="s">
        <v>813</v>
      </c>
    </row>
    <row r="3" spans="1:15" s="246" customFormat="1" ht="24" customHeight="1">
      <c r="A3" s="244"/>
      <c r="B3" s="244"/>
      <c r="C3" s="247"/>
      <c r="D3" s="247"/>
      <c r="E3" s="247"/>
      <c r="F3" s="247"/>
      <c r="G3" s="247"/>
      <c r="H3" s="247"/>
      <c r="I3" s="247"/>
      <c r="J3" s="244"/>
      <c r="K3" s="244"/>
      <c r="L3" s="244"/>
      <c r="M3" s="247"/>
      <c r="N3" s="248" t="s">
        <v>161</v>
      </c>
    </row>
    <row r="4" spans="1:15" s="246"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s="246" customFormat="1" ht="24" customHeight="1">
      <c r="A5" s="252" t="s">
        <v>164</v>
      </c>
      <c r="B5" s="253" t="s">
        <v>163</v>
      </c>
      <c r="C5" s="254">
        <v>3885016</v>
      </c>
      <c r="D5" s="254">
        <v>3340214</v>
      </c>
      <c r="E5" s="254">
        <v>2264844</v>
      </c>
      <c r="F5" s="254">
        <v>2651651</v>
      </c>
      <c r="G5" s="254">
        <v>1242849</v>
      </c>
      <c r="H5" s="254">
        <v>1397060</v>
      </c>
      <c r="I5" s="254">
        <v>853138</v>
      </c>
      <c r="J5" s="254">
        <v>1049038</v>
      </c>
      <c r="K5" s="254">
        <v>1511466</v>
      </c>
      <c r="L5" s="254">
        <v>1084887</v>
      </c>
      <c r="M5" s="254">
        <v>369385</v>
      </c>
      <c r="N5" s="254">
        <f>SUM(C5:M5)</f>
        <v>19649548</v>
      </c>
    </row>
    <row r="6" spans="1:15" s="246" customFormat="1" ht="24" customHeight="1">
      <c r="A6" s="255" t="s">
        <v>477</v>
      </c>
      <c r="B6" s="255" t="s">
        <v>85</v>
      </c>
      <c r="C6" s="256">
        <v>3883214</v>
      </c>
      <c r="D6" s="256">
        <v>3321338</v>
      </c>
      <c r="E6" s="256">
        <v>2260469</v>
      </c>
      <c r="F6" s="256">
        <v>2642471</v>
      </c>
      <c r="G6" s="256">
        <v>1236310</v>
      </c>
      <c r="H6" s="256">
        <v>1370049</v>
      </c>
      <c r="I6" s="256">
        <v>838553</v>
      </c>
      <c r="J6" s="256">
        <v>1045441</v>
      </c>
      <c r="K6" s="256">
        <v>1439633</v>
      </c>
      <c r="L6" s="256">
        <v>931488</v>
      </c>
      <c r="M6" s="256">
        <v>302269</v>
      </c>
      <c r="N6" s="257">
        <f>SUM(C6:M6)</f>
        <v>19271235</v>
      </c>
      <c r="O6" s="262"/>
    </row>
    <row r="7" spans="1:15" s="246" customFormat="1" ht="24" customHeight="1">
      <c r="A7" s="259" t="s">
        <v>476</v>
      </c>
      <c r="B7" s="259" t="s">
        <v>223</v>
      </c>
      <c r="C7" s="260">
        <v>0</v>
      </c>
      <c r="D7" s="260">
        <v>207</v>
      </c>
      <c r="E7" s="260">
        <v>597</v>
      </c>
      <c r="F7" s="260">
        <v>450</v>
      </c>
      <c r="G7" s="260">
        <v>219</v>
      </c>
      <c r="H7" s="260">
        <v>0</v>
      </c>
      <c r="I7" s="260">
        <v>0</v>
      </c>
      <c r="J7" s="260">
        <v>1671</v>
      </c>
      <c r="K7" s="260">
        <v>1549</v>
      </c>
      <c r="L7" s="260">
        <v>1098</v>
      </c>
      <c r="M7" s="260">
        <v>2278</v>
      </c>
      <c r="N7" s="260">
        <f>SUM(C7:M7)</f>
        <v>8069</v>
      </c>
    </row>
    <row r="8" spans="1:15" s="246" customFormat="1" ht="24" customHeight="1">
      <c r="A8" s="259" t="s">
        <v>507</v>
      </c>
      <c r="B8" s="259" t="s">
        <v>224</v>
      </c>
      <c r="C8" s="260">
        <v>23000</v>
      </c>
      <c r="D8" s="260">
        <v>4888</v>
      </c>
      <c r="E8" s="260">
        <v>3235</v>
      </c>
      <c r="F8" s="260">
        <v>342</v>
      </c>
      <c r="G8" s="260">
        <v>287</v>
      </c>
      <c r="H8" s="260">
        <v>1286</v>
      </c>
      <c r="I8" s="260">
        <v>1544</v>
      </c>
      <c r="J8" s="260">
        <v>0</v>
      </c>
      <c r="K8" s="260">
        <v>0</v>
      </c>
      <c r="L8" s="260">
        <v>0</v>
      </c>
      <c r="M8" s="260">
        <v>0</v>
      </c>
      <c r="N8" s="260">
        <f t="shared" ref="N8:N20" si="0">SUM(C8:M8)</f>
        <v>34582</v>
      </c>
    </row>
    <row r="9" spans="1:15" s="246" customFormat="1" ht="24" customHeight="1">
      <c r="A9" s="258" t="s">
        <v>478</v>
      </c>
      <c r="B9" s="259" t="s">
        <v>225</v>
      </c>
      <c r="C9" s="260">
        <v>265174</v>
      </c>
      <c r="D9" s="260">
        <v>112543</v>
      </c>
      <c r="E9" s="260">
        <v>62062</v>
      </c>
      <c r="F9" s="260">
        <v>10652</v>
      </c>
      <c r="G9" s="260">
        <v>2809</v>
      </c>
      <c r="H9" s="260">
        <v>10104</v>
      </c>
      <c r="I9" s="260">
        <v>10198</v>
      </c>
      <c r="J9" s="260">
        <v>1623</v>
      </c>
      <c r="K9" s="260">
        <v>5189</v>
      </c>
      <c r="L9" s="260">
        <v>0</v>
      </c>
      <c r="M9" s="260">
        <v>1584</v>
      </c>
      <c r="N9" s="260">
        <f t="shared" si="0"/>
        <v>481938</v>
      </c>
    </row>
    <row r="10" spans="1:15" s="246" customFormat="1" ht="24" customHeight="1">
      <c r="A10" s="259" t="s">
        <v>502</v>
      </c>
      <c r="B10" s="259" t="s">
        <v>226</v>
      </c>
      <c r="C10" s="260">
        <v>65215</v>
      </c>
      <c r="D10" s="260">
        <v>26917</v>
      </c>
      <c r="E10" s="260">
        <v>23530</v>
      </c>
      <c r="F10" s="260">
        <v>2370</v>
      </c>
      <c r="G10" s="260">
        <v>1443</v>
      </c>
      <c r="H10" s="260">
        <v>2402</v>
      </c>
      <c r="I10" s="260">
        <v>3404</v>
      </c>
      <c r="J10" s="260">
        <v>0</v>
      </c>
      <c r="K10" s="260">
        <v>1237</v>
      </c>
      <c r="L10" s="260">
        <v>0</v>
      </c>
      <c r="M10" s="260">
        <v>702</v>
      </c>
      <c r="N10" s="260">
        <f t="shared" si="0"/>
        <v>127220</v>
      </c>
    </row>
    <row r="11" spans="1:15" s="246" customFormat="1" ht="24" customHeight="1">
      <c r="A11" s="259" t="s">
        <v>600</v>
      </c>
      <c r="B11" s="259" t="s">
        <v>596</v>
      </c>
      <c r="C11" s="260">
        <v>0</v>
      </c>
      <c r="D11" s="260">
        <v>556</v>
      </c>
      <c r="E11" s="260">
        <v>0</v>
      </c>
      <c r="F11" s="260">
        <v>0</v>
      </c>
      <c r="G11" s="260">
        <v>0</v>
      </c>
      <c r="H11" s="260">
        <v>0</v>
      </c>
      <c r="I11" s="260">
        <v>0</v>
      </c>
      <c r="J11" s="260">
        <v>0</v>
      </c>
      <c r="K11" s="260">
        <v>0</v>
      </c>
      <c r="L11" s="260">
        <v>0</v>
      </c>
      <c r="M11" s="260">
        <v>0</v>
      </c>
      <c r="N11" s="260">
        <f t="shared" si="0"/>
        <v>556</v>
      </c>
    </row>
    <row r="12" spans="1:15" s="246" customFormat="1" ht="24" customHeight="1">
      <c r="A12" s="259" t="s">
        <v>481</v>
      </c>
      <c r="B12" s="259" t="s">
        <v>228</v>
      </c>
      <c r="C12" s="260">
        <v>0</v>
      </c>
      <c r="D12" s="260">
        <v>471</v>
      </c>
      <c r="E12" s="260">
        <v>0</v>
      </c>
      <c r="F12" s="260">
        <v>0</v>
      </c>
      <c r="G12" s="260">
        <v>0</v>
      </c>
      <c r="H12" s="260">
        <v>0</v>
      </c>
      <c r="I12" s="260">
        <v>0</v>
      </c>
      <c r="J12" s="260">
        <v>245</v>
      </c>
      <c r="K12" s="260">
        <v>0</v>
      </c>
      <c r="L12" s="260">
        <v>0</v>
      </c>
      <c r="M12" s="260">
        <v>0</v>
      </c>
      <c r="N12" s="260">
        <f t="shared" si="0"/>
        <v>716</v>
      </c>
    </row>
    <row r="13" spans="1:15" s="246" customFormat="1" ht="24" customHeight="1">
      <c r="A13" s="259" t="s">
        <v>508</v>
      </c>
      <c r="B13" s="259" t="s">
        <v>229</v>
      </c>
      <c r="C13" s="260">
        <v>38635</v>
      </c>
      <c r="D13" s="260">
        <v>52724</v>
      </c>
      <c r="E13" s="260">
        <v>29197</v>
      </c>
      <c r="F13" s="260">
        <v>95887</v>
      </c>
      <c r="G13" s="260">
        <v>46830</v>
      </c>
      <c r="H13" s="260">
        <v>43535</v>
      </c>
      <c r="I13" s="260">
        <v>49758</v>
      </c>
      <c r="J13" s="260">
        <v>32496</v>
      </c>
      <c r="K13" s="260">
        <v>107641</v>
      </c>
      <c r="L13" s="260">
        <v>53830</v>
      </c>
      <c r="M13" s="260">
        <v>0</v>
      </c>
      <c r="N13" s="260">
        <f t="shared" si="0"/>
        <v>550533</v>
      </c>
    </row>
    <row r="14" spans="1:15" s="246" customFormat="1" ht="24" customHeight="1">
      <c r="A14" s="261" t="s">
        <v>483</v>
      </c>
      <c r="B14" s="259" t="s">
        <v>230</v>
      </c>
      <c r="C14" s="260">
        <v>1076888</v>
      </c>
      <c r="D14" s="260">
        <v>692770</v>
      </c>
      <c r="E14" s="260">
        <v>751986</v>
      </c>
      <c r="F14" s="260">
        <v>1160592</v>
      </c>
      <c r="G14" s="260">
        <v>527827</v>
      </c>
      <c r="H14" s="260">
        <v>475562</v>
      </c>
      <c r="I14" s="260">
        <v>263177</v>
      </c>
      <c r="J14" s="260">
        <v>243653</v>
      </c>
      <c r="K14" s="260">
        <v>255520</v>
      </c>
      <c r="L14" s="260">
        <v>72073</v>
      </c>
      <c r="M14" s="260">
        <v>5788</v>
      </c>
      <c r="N14" s="260">
        <f t="shared" si="0"/>
        <v>5525836</v>
      </c>
    </row>
    <row r="15" spans="1:15" s="246" customFormat="1" ht="24" customHeight="1">
      <c r="A15" s="258" t="s">
        <v>503</v>
      </c>
      <c r="B15" s="259" t="s">
        <v>597</v>
      </c>
      <c r="C15" s="260">
        <v>0</v>
      </c>
      <c r="D15" s="260">
        <v>0</v>
      </c>
      <c r="E15" s="260">
        <v>0</v>
      </c>
      <c r="F15" s="260">
        <v>5275</v>
      </c>
      <c r="G15" s="260">
        <v>0</v>
      </c>
      <c r="H15" s="260">
        <v>0</v>
      </c>
      <c r="I15" s="260">
        <v>0</v>
      </c>
      <c r="J15" s="260">
        <v>0</v>
      </c>
      <c r="K15" s="260">
        <v>0</v>
      </c>
      <c r="L15" s="260">
        <v>0</v>
      </c>
      <c r="M15" s="260">
        <v>0</v>
      </c>
      <c r="N15" s="260">
        <f t="shared" si="0"/>
        <v>5275</v>
      </c>
    </row>
    <row r="16" spans="1:15" s="246" customFormat="1" ht="24" customHeight="1">
      <c r="A16" s="259" t="s">
        <v>484</v>
      </c>
      <c r="B16" s="259" t="s">
        <v>232</v>
      </c>
      <c r="C16" s="260">
        <v>519255</v>
      </c>
      <c r="D16" s="260">
        <v>520785</v>
      </c>
      <c r="E16" s="260">
        <v>376953</v>
      </c>
      <c r="F16" s="260">
        <v>369015</v>
      </c>
      <c r="G16" s="260">
        <v>243933</v>
      </c>
      <c r="H16" s="260">
        <v>161274</v>
      </c>
      <c r="I16" s="260">
        <v>123778</v>
      </c>
      <c r="J16" s="260">
        <v>70031</v>
      </c>
      <c r="K16" s="260">
        <v>101824</v>
      </c>
      <c r="L16" s="260">
        <v>55234</v>
      </c>
      <c r="M16" s="260">
        <v>25505</v>
      </c>
      <c r="N16" s="260">
        <f t="shared" si="0"/>
        <v>2567587</v>
      </c>
    </row>
    <row r="17" spans="1:14" s="246" customFormat="1" ht="24" customHeight="1">
      <c r="A17" s="259" t="s">
        <v>509</v>
      </c>
      <c r="B17" s="259" t="s">
        <v>234</v>
      </c>
      <c r="C17" s="260">
        <v>9316</v>
      </c>
      <c r="D17" s="260">
        <v>13376</v>
      </c>
      <c r="E17" s="260">
        <v>4923</v>
      </c>
      <c r="F17" s="260">
        <v>2846</v>
      </c>
      <c r="G17" s="260">
        <v>1300</v>
      </c>
      <c r="H17" s="260">
        <v>1292</v>
      </c>
      <c r="I17" s="260">
        <v>203</v>
      </c>
      <c r="J17" s="260">
        <v>829</v>
      </c>
      <c r="K17" s="260">
        <v>796</v>
      </c>
      <c r="L17" s="260">
        <v>1150</v>
      </c>
      <c r="M17" s="260">
        <v>0</v>
      </c>
      <c r="N17" s="260">
        <f t="shared" si="0"/>
        <v>36031</v>
      </c>
    </row>
    <row r="18" spans="1:14" s="246" customFormat="1" ht="24" customHeight="1">
      <c r="A18" s="259" t="s">
        <v>504</v>
      </c>
      <c r="B18" s="259" t="s">
        <v>598</v>
      </c>
      <c r="C18" s="260">
        <v>3939</v>
      </c>
      <c r="D18" s="260">
        <v>4253</v>
      </c>
      <c r="E18" s="260">
        <v>1756</v>
      </c>
      <c r="F18" s="260">
        <v>262</v>
      </c>
      <c r="G18" s="260">
        <v>0</v>
      </c>
      <c r="H18" s="260">
        <v>0</v>
      </c>
      <c r="I18" s="260">
        <v>0</v>
      </c>
      <c r="J18" s="260">
        <v>0</v>
      </c>
      <c r="K18" s="260">
        <v>0</v>
      </c>
      <c r="L18" s="260">
        <v>221</v>
      </c>
      <c r="M18" s="260">
        <v>0</v>
      </c>
      <c r="N18" s="260">
        <f t="shared" si="0"/>
        <v>10431</v>
      </c>
    </row>
    <row r="19" spans="1:14" s="246" customFormat="1" ht="24" customHeight="1">
      <c r="A19" s="259" t="s">
        <v>485</v>
      </c>
      <c r="B19" s="259" t="s">
        <v>250</v>
      </c>
      <c r="C19" s="260">
        <v>1872109</v>
      </c>
      <c r="D19" s="260">
        <v>1884574</v>
      </c>
      <c r="E19" s="260">
        <v>1004101</v>
      </c>
      <c r="F19" s="260">
        <v>992934</v>
      </c>
      <c r="G19" s="260">
        <v>411662</v>
      </c>
      <c r="H19" s="260">
        <v>674594</v>
      </c>
      <c r="I19" s="260">
        <v>386491</v>
      </c>
      <c r="J19" s="260">
        <v>694893</v>
      </c>
      <c r="K19" s="260">
        <v>965877</v>
      </c>
      <c r="L19" s="260">
        <v>747882</v>
      </c>
      <c r="M19" s="260">
        <v>264684</v>
      </c>
      <c r="N19" s="260">
        <f t="shared" si="0"/>
        <v>9899801</v>
      </c>
    </row>
    <row r="20" spans="1:14" s="246" customFormat="1" ht="24" customHeight="1">
      <c r="A20" s="259" t="s">
        <v>486</v>
      </c>
      <c r="B20" s="259" t="s">
        <v>599</v>
      </c>
      <c r="C20" s="260">
        <v>8932</v>
      </c>
      <c r="D20" s="260">
        <v>7274</v>
      </c>
      <c r="E20" s="260">
        <v>2129</v>
      </c>
      <c r="F20" s="260">
        <v>2746</v>
      </c>
      <c r="G20" s="260">
        <v>0</v>
      </c>
      <c r="H20" s="260">
        <v>0</v>
      </c>
      <c r="I20" s="260">
        <v>0</v>
      </c>
      <c r="J20" s="260">
        <v>0</v>
      </c>
      <c r="K20" s="260">
        <v>0</v>
      </c>
      <c r="L20" s="260">
        <v>0</v>
      </c>
      <c r="M20" s="260">
        <v>1728</v>
      </c>
      <c r="N20" s="260">
        <f t="shared" si="0"/>
        <v>22809</v>
      </c>
    </row>
    <row r="21" spans="1:14" s="246" customFormat="1" ht="24" customHeight="1">
      <c r="A21" s="255" t="s">
        <v>604</v>
      </c>
      <c r="B21" s="255" t="s">
        <v>603</v>
      </c>
      <c r="C21" s="256">
        <v>618</v>
      </c>
      <c r="D21" s="256">
        <v>533</v>
      </c>
      <c r="E21" s="256">
        <v>1256</v>
      </c>
      <c r="F21" s="256">
        <v>223</v>
      </c>
      <c r="G21" s="256">
        <v>0</v>
      </c>
      <c r="H21" s="256">
        <v>0</v>
      </c>
      <c r="I21" s="256">
        <v>0</v>
      </c>
      <c r="J21" s="256">
        <v>0</v>
      </c>
      <c r="K21" s="256">
        <v>0</v>
      </c>
      <c r="L21" s="256">
        <v>223</v>
      </c>
      <c r="M21" s="256">
        <v>209</v>
      </c>
      <c r="N21" s="256">
        <f>SUM(C21:M21)</f>
        <v>3062</v>
      </c>
    </row>
    <row r="22" spans="1:14" s="293" customFormat="1" ht="24" customHeight="1">
      <c r="A22" s="255" t="s">
        <v>510</v>
      </c>
      <c r="B22" s="255" t="s">
        <v>213</v>
      </c>
      <c r="C22" s="256">
        <v>0</v>
      </c>
      <c r="D22" s="256">
        <v>0</v>
      </c>
      <c r="E22" s="256">
        <v>0</v>
      </c>
      <c r="F22" s="256">
        <v>0</v>
      </c>
      <c r="G22" s="256">
        <v>0</v>
      </c>
      <c r="H22" s="256">
        <v>303</v>
      </c>
      <c r="I22" s="256">
        <v>0</v>
      </c>
      <c r="J22" s="256">
        <v>0</v>
      </c>
      <c r="K22" s="256">
        <v>0</v>
      </c>
      <c r="L22" s="256">
        <v>0</v>
      </c>
      <c r="M22" s="256">
        <v>0</v>
      </c>
      <c r="N22" s="256">
        <f t="shared" ref="N22:N24" si="1">SUM(C22:M22)</f>
        <v>303</v>
      </c>
    </row>
    <row r="23" spans="1:14" s="246" customFormat="1" ht="24" customHeight="1">
      <c r="A23" s="255" t="s">
        <v>511</v>
      </c>
      <c r="B23" s="255" t="s">
        <v>215</v>
      </c>
      <c r="C23" s="256">
        <v>0</v>
      </c>
      <c r="D23" s="256">
        <v>0</v>
      </c>
      <c r="E23" s="256">
        <v>0</v>
      </c>
      <c r="F23" s="256">
        <v>543</v>
      </c>
      <c r="G23" s="256">
        <v>686</v>
      </c>
      <c r="H23" s="256">
        <v>607</v>
      </c>
      <c r="I23" s="256">
        <v>0</v>
      </c>
      <c r="J23" s="256">
        <v>0</v>
      </c>
      <c r="K23" s="256">
        <v>0</v>
      </c>
      <c r="L23" s="256">
        <v>0</v>
      </c>
      <c r="M23" s="256">
        <v>0</v>
      </c>
      <c r="N23" s="256">
        <f t="shared" si="1"/>
        <v>1836</v>
      </c>
    </row>
    <row r="24" spans="1:14" s="246" customFormat="1" ht="24" customHeight="1">
      <c r="A24" s="255" t="s">
        <v>281</v>
      </c>
      <c r="B24" s="255" t="s">
        <v>170</v>
      </c>
      <c r="C24" s="256">
        <v>1184</v>
      </c>
      <c r="D24" s="256">
        <v>2517</v>
      </c>
      <c r="E24" s="256">
        <v>2740</v>
      </c>
      <c r="F24" s="256">
        <v>8414</v>
      </c>
      <c r="G24" s="256">
        <v>5853</v>
      </c>
      <c r="H24" s="256">
        <v>6258</v>
      </c>
      <c r="I24" s="256">
        <v>4702</v>
      </c>
      <c r="J24" s="256">
        <v>3597</v>
      </c>
      <c r="K24" s="256">
        <v>0</v>
      </c>
      <c r="L24" s="256">
        <v>5672</v>
      </c>
      <c r="M24" s="256">
        <v>9440</v>
      </c>
      <c r="N24" s="256">
        <f t="shared" si="1"/>
        <v>50377</v>
      </c>
    </row>
    <row r="25" spans="1:14" s="246" customFormat="1" ht="24" customHeight="1">
      <c r="A25" s="295" t="s">
        <v>512</v>
      </c>
      <c r="B25" s="295" t="s">
        <v>241</v>
      </c>
      <c r="C25" s="286"/>
      <c r="D25" s="286">
        <v>0</v>
      </c>
      <c r="E25" s="286">
        <v>0</v>
      </c>
      <c r="F25" s="286">
        <v>0</v>
      </c>
      <c r="G25" s="286">
        <v>0</v>
      </c>
      <c r="H25" s="286">
        <v>0</v>
      </c>
      <c r="I25" s="286">
        <v>648</v>
      </c>
      <c r="J25" s="286">
        <v>0</v>
      </c>
      <c r="K25" s="286">
        <v>0</v>
      </c>
      <c r="L25" s="286">
        <v>0</v>
      </c>
      <c r="M25" s="286">
        <v>763</v>
      </c>
      <c r="N25" s="286">
        <f>SUM(C25:M25)</f>
        <v>1411</v>
      </c>
    </row>
    <row r="26" spans="1:14" s="246" customFormat="1" ht="24" customHeight="1">
      <c r="A26" s="261" t="s">
        <v>513</v>
      </c>
      <c r="B26" s="259" t="s">
        <v>403</v>
      </c>
      <c r="C26" s="260"/>
      <c r="D26" s="260">
        <v>2034</v>
      </c>
      <c r="E26" s="260">
        <v>2371</v>
      </c>
      <c r="F26" s="260">
        <v>2779</v>
      </c>
      <c r="G26" s="260">
        <v>959</v>
      </c>
      <c r="H26" s="260">
        <v>1280</v>
      </c>
      <c r="I26" s="260">
        <v>1662</v>
      </c>
      <c r="J26" s="260">
        <v>1005</v>
      </c>
      <c r="K26" s="314">
        <v>0</v>
      </c>
      <c r="L26" s="314">
        <v>0</v>
      </c>
      <c r="M26" s="260">
        <v>0</v>
      </c>
      <c r="N26" s="286">
        <f t="shared" ref="N26:N27" si="2">SUM(C26:M26)</f>
        <v>12090</v>
      </c>
    </row>
    <row r="27" spans="1:14" s="246" customFormat="1" ht="24" customHeight="1">
      <c r="A27" s="259" t="s">
        <v>514</v>
      </c>
      <c r="B27" s="259" t="s">
        <v>402</v>
      </c>
      <c r="C27" s="260"/>
      <c r="D27" s="260">
        <v>483</v>
      </c>
      <c r="E27" s="260">
        <v>369</v>
      </c>
      <c r="F27" s="260">
        <v>5635</v>
      </c>
      <c r="G27" s="260">
        <v>4894</v>
      </c>
      <c r="H27" s="260">
        <v>4978</v>
      </c>
      <c r="I27" s="260">
        <v>2392</v>
      </c>
      <c r="J27" s="260">
        <v>2592</v>
      </c>
      <c r="K27" s="260">
        <v>0</v>
      </c>
      <c r="L27" s="260">
        <v>5672</v>
      </c>
      <c r="M27" s="260">
        <v>8677</v>
      </c>
      <c r="N27" s="286">
        <f t="shared" si="2"/>
        <v>35692</v>
      </c>
    </row>
    <row r="28" spans="1:14" s="246" customFormat="1" ht="24" customHeight="1">
      <c r="A28" s="255" t="s">
        <v>515</v>
      </c>
      <c r="B28" s="255" t="s">
        <v>198</v>
      </c>
      <c r="C28" s="256">
        <v>0</v>
      </c>
      <c r="D28" s="256">
        <v>15826</v>
      </c>
      <c r="E28" s="256">
        <v>0</v>
      </c>
      <c r="F28" s="256">
        <v>0</v>
      </c>
      <c r="G28" s="256">
        <v>0</v>
      </c>
      <c r="H28" s="256">
        <v>19843</v>
      </c>
      <c r="I28" s="256">
        <v>9883</v>
      </c>
      <c r="J28" s="256">
        <v>0</v>
      </c>
      <c r="K28" s="256">
        <v>71833</v>
      </c>
      <c r="L28" s="256">
        <v>147302</v>
      </c>
      <c r="M28" s="256">
        <v>57467</v>
      </c>
      <c r="N28" s="257">
        <f>SUM(C28:M28)</f>
        <v>322154</v>
      </c>
    </row>
    <row r="29" spans="1:14" s="246" customFormat="1" ht="24" customHeight="1">
      <c r="A29" s="255" t="s">
        <v>522</v>
      </c>
      <c r="B29" s="255" t="s">
        <v>602</v>
      </c>
      <c r="C29" s="256">
        <v>0</v>
      </c>
      <c r="D29" s="256">
        <v>0</v>
      </c>
      <c r="E29" s="256">
        <v>286</v>
      </c>
      <c r="F29" s="256">
        <v>0</v>
      </c>
      <c r="G29" s="256">
        <v>0</v>
      </c>
      <c r="H29" s="256">
        <v>0</v>
      </c>
      <c r="I29" s="256">
        <v>0</v>
      </c>
      <c r="J29" s="256">
        <v>0</v>
      </c>
      <c r="K29" s="256">
        <v>0</v>
      </c>
      <c r="L29" s="256">
        <v>202</v>
      </c>
      <c r="M29" s="256">
        <v>0</v>
      </c>
      <c r="N29" s="257">
        <f>SUM(C29:M29)</f>
        <v>488</v>
      </c>
    </row>
    <row r="30" spans="1:14" s="293" customFormat="1" ht="24" customHeight="1">
      <c r="A30" s="263" t="s">
        <v>211</v>
      </c>
      <c r="B30" s="264" t="s">
        <v>208</v>
      </c>
      <c r="C30" s="265">
        <v>102927</v>
      </c>
      <c r="D30" s="265">
        <v>260040</v>
      </c>
      <c r="E30" s="265">
        <v>212145</v>
      </c>
      <c r="F30" s="265">
        <v>205314</v>
      </c>
      <c r="G30" s="265">
        <v>195970</v>
      </c>
      <c r="H30" s="265">
        <v>184407</v>
      </c>
      <c r="I30" s="265">
        <v>172058</v>
      </c>
      <c r="J30" s="265">
        <v>199746</v>
      </c>
      <c r="K30" s="265">
        <v>139076</v>
      </c>
      <c r="L30" s="265">
        <v>77609</v>
      </c>
      <c r="M30" s="265">
        <v>70219</v>
      </c>
      <c r="N30" s="265">
        <f>SUM(C30:M30)</f>
        <v>1819511</v>
      </c>
    </row>
    <row r="31" spans="1:14" s="293" customFormat="1" ht="24" customHeight="1">
      <c r="A31" s="255" t="s">
        <v>489</v>
      </c>
      <c r="B31" s="255" t="s">
        <v>209</v>
      </c>
      <c r="C31" s="256">
        <v>102927</v>
      </c>
      <c r="D31" s="256">
        <v>260040</v>
      </c>
      <c r="E31" s="256">
        <v>212145</v>
      </c>
      <c r="F31" s="256">
        <v>205314</v>
      </c>
      <c r="G31" s="256">
        <v>195970</v>
      </c>
      <c r="H31" s="256">
        <v>184407</v>
      </c>
      <c r="I31" s="256">
        <v>172058</v>
      </c>
      <c r="J31" s="256">
        <v>199746</v>
      </c>
      <c r="K31" s="256">
        <v>139076</v>
      </c>
      <c r="L31" s="256">
        <v>77609</v>
      </c>
      <c r="M31" s="256">
        <v>70219</v>
      </c>
      <c r="N31" s="257">
        <f>SUM(C31:M31)</f>
        <v>1819511</v>
      </c>
    </row>
    <row r="32" spans="1:14" s="246" customFormat="1" ht="24" customHeight="1">
      <c r="A32" s="259" t="s">
        <v>516</v>
      </c>
      <c r="B32" s="259" t="s">
        <v>235</v>
      </c>
      <c r="C32" s="260">
        <v>97135</v>
      </c>
      <c r="D32" s="260">
        <v>257119</v>
      </c>
      <c r="E32" s="260">
        <v>208068</v>
      </c>
      <c r="F32" s="260">
        <v>201387</v>
      </c>
      <c r="G32" s="260">
        <v>192540</v>
      </c>
      <c r="H32" s="260">
        <v>176195</v>
      </c>
      <c r="I32" s="260">
        <v>171214</v>
      </c>
      <c r="J32" s="260">
        <v>199746</v>
      </c>
      <c r="K32" s="260">
        <v>137287</v>
      </c>
      <c r="L32" s="260">
        <v>75091</v>
      </c>
      <c r="M32" s="260">
        <v>69363</v>
      </c>
      <c r="N32" s="286">
        <f>SUM(C32:M32)</f>
        <v>1785145</v>
      </c>
    </row>
    <row r="33" spans="1:14" s="246" customFormat="1" ht="24" customHeight="1">
      <c r="A33" s="259" t="s">
        <v>517</v>
      </c>
      <c r="B33" s="259" t="s">
        <v>385</v>
      </c>
      <c r="C33" s="260">
        <v>0</v>
      </c>
      <c r="D33" s="260">
        <v>0</v>
      </c>
      <c r="E33" s="260">
        <v>0</v>
      </c>
      <c r="F33" s="260">
        <v>0</v>
      </c>
      <c r="G33" s="260">
        <v>395</v>
      </c>
      <c r="H33" s="260">
        <v>505</v>
      </c>
      <c r="I33" s="260">
        <v>844</v>
      </c>
      <c r="J33" s="260">
        <v>0</v>
      </c>
      <c r="K33" s="260">
        <v>1126</v>
      </c>
      <c r="L33" s="260">
        <v>1113</v>
      </c>
      <c r="M33" s="260">
        <v>856</v>
      </c>
      <c r="N33" s="286">
        <f t="shared" ref="N33:N34" si="3">SUM(C33:M33)</f>
        <v>4839</v>
      </c>
    </row>
    <row r="34" spans="1:14" s="246" customFormat="1" ht="24" customHeight="1">
      <c r="A34" s="259" t="s">
        <v>518</v>
      </c>
      <c r="B34" s="259" t="s">
        <v>236</v>
      </c>
      <c r="C34" s="260">
        <v>5792</v>
      </c>
      <c r="D34" s="260">
        <v>2921</v>
      </c>
      <c r="E34" s="260">
        <v>4077</v>
      </c>
      <c r="F34" s="260">
        <v>3927</v>
      </c>
      <c r="G34" s="260">
        <v>3035</v>
      </c>
      <c r="H34" s="260">
        <v>7707</v>
      </c>
      <c r="I34" s="260">
        <v>0</v>
      </c>
      <c r="J34" s="260">
        <v>0</v>
      </c>
      <c r="K34" s="260">
        <v>663</v>
      </c>
      <c r="L34" s="260">
        <v>1405</v>
      </c>
      <c r="M34" s="260">
        <v>0</v>
      </c>
      <c r="N34" s="286">
        <f t="shared" si="3"/>
        <v>29527</v>
      </c>
    </row>
    <row r="35" spans="1:14" s="246" customFormat="1" ht="24" customHeight="1">
      <c r="A35" s="263" t="s">
        <v>366</v>
      </c>
      <c r="B35" s="264" t="s">
        <v>367</v>
      </c>
      <c r="C35" s="265">
        <v>55129</v>
      </c>
      <c r="D35" s="265">
        <v>47098</v>
      </c>
      <c r="E35" s="265">
        <v>64602</v>
      </c>
      <c r="F35" s="265">
        <v>68251</v>
      </c>
      <c r="G35" s="265">
        <v>58952</v>
      </c>
      <c r="H35" s="265">
        <v>53605</v>
      </c>
      <c r="I35" s="265">
        <v>30606</v>
      </c>
      <c r="J35" s="265">
        <v>63639</v>
      </c>
      <c r="K35" s="265">
        <v>115995</v>
      </c>
      <c r="L35" s="265">
        <v>64332</v>
      </c>
      <c r="M35" s="265">
        <v>70112</v>
      </c>
      <c r="N35" s="265">
        <f>SUM(C35:M35)</f>
        <v>692321</v>
      </c>
    </row>
    <row r="36" spans="1:14" s="246" customFormat="1" ht="24" customHeight="1">
      <c r="A36" s="255" t="s">
        <v>519</v>
      </c>
      <c r="B36" s="255" t="s">
        <v>106</v>
      </c>
      <c r="C36" s="256">
        <v>42921</v>
      </c>
      <c r="D36" s="256">
        <v>40228</v>
      </c>
      <c r="E36" s="256">
        <v>56302</v>
      </c>
      <c r="F36" s="256">
        <v>61243</v>
      </c>
      <c r="G36" s="256">
        <v>44906</v>
      </c>
      <c r="H36" s="256">
        <v>47370</v>
      </c>
      <c r="I36" s="256">
        <v>21447</v>
      </c>
      <c r="J36" s="256">
        <v>55379</v>
      </c>
      <c r="K36" s="256">
        <v>106337</v>
      </c>
      <c r="L36" s="256">
        <v>53191</v>
      </c>
      <c r="M36" s="256">
        <v>59844</v>
      </c>
      <c r="N36" s="257">
        <f>SUM(C36:M36)</f>
        <v>589168</v>
      </c>
    </row>
    <row r="37" spans="1:14" s="246" customFormat="1" ht="24" customHeight="1">
      <c r="A37" s="255" t="s">
        <v>520</v>
      </c>
      <c r="B37" s="255" t="s">
        <v>199</v>
      </c>
      <c r="C37" s="256">
        <v>12208</v>
      </c>
      <c r="D37" s="256">
        <v>6870</v>
      </c>
      <c r="E37" s="256">
        <v>8300</v>
      </c>
      <c r="F37" s="256">
        <v>7008</v>
      </c>
      <c r="G37" s="256">
        <v>14046</v>
      </c>
      <c r="H37" s="256">
        <v>6235</v>
      </c>
      <c r="I37" s="256">
        <v>6209</v>
      </c>
      <c r="J37" s="256">
        <v>8260</v>
      </c>
      <c r="K37" s="256">
        <v>9658</v>
      </c>
      <c r="L37" s="256">
        <v>11141</v>
      </c>
      <c r="M37" s="256">
        <v>10268</v>
      </c>
      <c r="N37" s="257">
        <f>SUM(C37:M37)</f>
        <v>100203</v>
      </c>
    </row>
    <row r="38" spans="1:14" s="246" customFormat="1" ht="24" customHeight="1">
      <c r="A38" s="263" t="s">
        <v>202</v>
      </c>
      <c r="B38" s="264" t="s">
        <v>201</v>
      </c>
      <c r="C38" s="265">
        <v>212</v>
      </c>
      <c r="D38" s="265">
        <v>3462</v>
      </c>
      <c r="E38" s="265">
        <v>400</v>
      </c>
      <c r="F38" s="265">
        <v>0</v>
      </c>
      <c r="G38" s="265">
        <v>0</v>
      </c>
      <c r="H38" s="265">
        <v>0</v>
      </c>
      <c r="I38" s="265">
        <v>18148</v>
      </c>
      <c r="J38" s="265">
        <v>35273</v>
      </c>
      <c r="K38" s="265">
        <v>46644</v>
      </c>
      <c r="L38" s="265">
        <v>29204</v>
      </c>
      <c r="M38" s="265">
        <v>31493</v>
      </c>
      <c r="N38" s="265">
        <f>SUM(C38:M38)</f>
        <v>164836</v>
      </c>
    </row>
    <row r="39" spans="1:14" s="277" customFormat="1" ht="24" customHeight="1">
      <c r="A39" s="263" t="s">
        <v>119</v>
      </c>
      <c r="B39" s="264" t="s">
        <v>168</v>
      </c>
      <c r="C39" s="265">
        <v>0</v>
      </c>
      <c r="D39" s="265">
        <v>1158</v>
      </c>
      <c r="E39" s="265">
        <v>0</v>
      </c>
      <c r="F39" s="265">
        <v>0</v>
      </c>
      <c r="G39" s="265">
        <v>0</v>
      </c>
      <c r="H39" s="265">
        <v>0</v>
      </c>
      <c r="I39" s="265">
        <v>0</v>
      </c>
      <c r="J39" s="265">
        <v>430</v>
      </c>
      <c r="K39" s="265">
        <v>2255</v>
      </c>
      <c r="L39" s="265">
        <v>926</v>
      </c>
      <c r="M39" s="265">
        <v>991</v>
      </c>
      <c r="N39" s="265">
        <f t="shared" ref="N39" si="4">SUM(C39:M39)</f>
        <v>5760</v>
      </c>
    </row>
    <row r="40" spans="1:14" s="246" customFormat="1" ht="24" customHeight="1">
      <c r="A40" s="263" t="s">
        <v>177</v>
      </c>
      <c r="B40" s="264" t="s">
        <v>172</v>
      </c>
      <c r="C40" s="265">
        <v>2369222</v>
      </c>
      <c r="D40" s="265">
        <v>1980064</v>
      </c>
      <c r="E40" s="265">
        <v>1537370</v>
      </c>
      <c r="F40" s="265">
        <v>1852699</v>
      </c>
      <c r="G40" s="265">
        <v>2986388</v>
      </c>
      <c r="H40" s="265">
        <v>2969224</v>
      </c>
      <c r="I40" s="265">
        <v>2216376</v>
      </c>
      <c r="J40" s="265">
        <v>1504985</v>
      </c>
      <c r="K40" s="265">
        <v>2986588</v>
      </c>
      <c r="L40" s="265">
        <v>1462888</v>
      </c>
      <c r="M40" s="265">
        <v>3043629</v>
      </c>
      <c r="N40" s="265">
        <f>SUM(C40:M40)</f>
        <v>24909433</v>
      </c>
    </row>
    <row r="41" spans="1:14" s="246" customFormat="1" ht="24" customHeight="1">
      <c r="A41" s="255" t="s">
        <v>263</v>
      </c>
      <c r="B41" s="255" t="s">
        <v>197</v>
      </c>
      <c r="C41" s="256">
        <v>2369222</v>
      </c>
      <c r="D41" s="256">
        <v>1979565</v>
      </c>
      <c r="E41" s="256">
        <v>1534397</v>
      </c>
      <c r="F41" s="256">
        <v>1852699</v>
      </c>
      <c r="G41" s="256">
        <v>2986388</v>
      </c>
      <c r="H41" s="256">
        <v>2964698</v>
      </c>
      <c r="I41" s="256">
        <v>2212070</v>
      </c>
      <c r="J41" s="256">
        <v>1501918</v>
      </c>
      <c r="K41" s="256">
        <v>2984845</v>
      </c>
      <c r="L41" s="256">
        <v>1462369</v>
      </c>
      <c r="M41" s="256">
        <v>3043629</v>
      </c>
      <c r="N41" s="257">
        <f>SUM(C41:M41)</f>
        <v>24891800</v>
      </c>
    </row>
    <row r="42" spans="1:14" s="278" customFormat="1" ht="24" customHeight="1">
      <c r="A42" s="255" t="s">
        <v>266</v>
      </c>
      <c r="B42" s="255" t="s">
        <v>190</v>
      </c>
      <c r="C42" s="256">
        <v>0</v>
      </c>
      <c r="D42" s="256">
        <v>0</v>
      </c>
      <c r="E42" s="256">
        <v>0</v>
      </c>
      <c r="F42" s="256">
        <v>0</v>
      </c>
      <c r="G42" s="256">
        <v>0</v>
      </c>
      <c r="H42" s="256">
        <v>3607</v>
      </c>
      <c r="I42" s="256">
        <v>4306</v>
      </c>
      <c r="J42" s="256">
        <v>0</v>
      </c>
      <c r="K42" s="256">
        <v>1743</v>
      </c>
      <c r="L42" s="256">
        <v>519</v>
      </c>
      <c r="M42" s="256">
        <v>0</v>
      </c>
      <c r="N42" s="257">
        <f t="shared" ref="N42:N45" si="5">SUM(C42:M42)</f>
        <v>10175</v>
      </c>
    </row>
    <row r="43" spans="1:14" s="278" customFormat="1" ht="24" customHeight="1">
      <c r="A43" s="255" t="s">
        <v>267</v>
      </c>
      <c r="B43" s="255" t="s">
        <v>88</v>
      </c>
      <c r="C43" s="256">
        <v>0</v>
      </c>
      <c r="D43" s="256">
        <v>0</v>
      </c>
      <c r="E43" s="256">
        <v>2973</v>
      </c>
      <c r="F43" s="256">
        <v>0</v>
      </c>
      <c r="G43" s="256">
        <v>0</v>
      </c>
      <c r="H43" s="256">
        <v>919</v>
      </c>
      <c r="I43" s="256">
        <v>0</v>
      </c>
      <c r="J43" s="256">
        <v>0</v>
      </c>
      <c r="K43" s="256">
        <v>0</v>
      </c>
      <c r="L43" s="256">
        <v>0</v>
      </c>
      <c r="M43" s="256">
        <v>0</v>
      </c>
      <c r="N43" s="257">
        <f t="shared" si="5"/>
        <v>3892</v>
      </c>
    </row>
    <row r="44" spans="1:14" s="278" customFormat="1" ht="24" customHeight="1">
      <c r="A44" s="255" t="s">
        <v>269</v>
      </c>
      <c r="B44" s="255" t="s">
        <v>205</v>
      </c>
      <c r="C44" s="256">
        <v>0</v>
      </c>
      <c r="D44" s="256">
        <v>0</v>
      </c>
      <c r="E44" s="256">
        <v>0</v>
      </c>
      <c r="F44" s="256">
        <v>0</v>
      </c>
      <c r="G44" s="256">
        <v>0</v>
      </c>
      <c r="H44" s="256">
        <v>0</v>
      </c>
      <c r="I44" s="256">
        <v>0</v>
      </c>
      <c r="J44" s="256">
        <v>1168</v>
      </c>
      <c r="K44" s="256">
        <v>0</v>
      </c>
      <c r="L44" s="256">
        <v>0</v>
      </c>
      <c r="M44" s="256">
        <v>0</v>
      </c>
      <c r="N44" s="257">
        <f t="shared" si="5"/>
        <v>1168</v>
      </c>
    </row>
    <row r="45" spans="1:14" s="278" customFormat="1" ht="24" customHeight="1">
      <c r="A45" s="255" t="s">
        <v>270</v>
      </c>
      <c r="B45" s="255" t="s">
        <v>605</v>
      </c>
      <c r="C45" s="256">
        <v>0</v>
      </c>
      <c r="D45" s="256">
        <v>499</v>
      </c>
      <c r="E45" s="256">
        <v>0</v>
      </c>
      <c r="F45" s="256">
        <v>0</v>
      </c>
      <c r="G45" s="256">
        <v>0</v>
      </c>
      <c r="H45" s="256">
        <v>0</v>
      </c>
      <c r="I45" s="256">
        <v>0</v>
      </c>
      <c r="J45" s="256">
        <v>0</v>
      </c>
      <c r="K45" s="256">
        <v>0</v>
      </c>
      <c r="L45" s="256">
        <v>0</v>
      </c>
      <c r="M45" s="256">
        <v>0</v>
      </c>
      <c r="N45" s="257">
        <f t="shared" si="5"/>
        <v>499</v>
      </c>
    </row>
    <row r="46" spans="1:14" s="246" customFormat="1" ht="24" customHeight="1">
      <c r="A46" s="263" t="s">
        <v>173</v>
      </c>
      <c r="B46" s="264" t="s">
        <v>174</v>
      </c>
      <c r="C46" s="265">
        <v>0</v>
      </c>
      <c r="D46" s="265">
        <v>0</v>
      </c>
      <c r="E46" s="265">
        <v>0</v>
      </c>
      <c r="F46" s="265">
        <v>254</v>
      </c>
      <c r="G46" s="265">
        <v>1026</v>
      </c>
      <c r="H46" s="265">
        <v>977</v>
      </c>
      <c r="I46" s="265">
        <v>0</v>
      </c>
      <c r="J46" s="265">
        <v>0</v>
      </c>
      <c r="K46" s="265">
        <v>0</v>
      </c>
      <c r="L46" s="265">
        <v>2009</v>
      </c>
      <c r="M46" s="265">
        <v>811</v>
      </c>
      <c r="N46" s="265">
        <f>SUM(C46:M46)</f>
        <v>5077</v>
      </c>
    </row>
    <row r="47" spans="1:14" s="246" customFormat="1" ht="24" customHeight="1">
      <c r="A47" s="252" t="s">
        <v>0</v>
      </c>
      <c r="B47" s="253" t="s">
        <v>89</v>
      </c>
      <c r="C47" s="254">
        <v>2322</v>
      </c>
      <c r="D47" s="254">
        <v>455</v>
      </c>
      <c r="E47" s="254">
        <v>5154</v>
      </c>
      <c r="F47" s="254">
        <v>4031</v>
      </c>
      <c r="G47" s="254">
        <v>9996</v>
      </c>
      <c r="H47" s="254">
        <v>8672</v>
      </c>
      <c r="I47" s="254">
        <v>420</v>
      </c>
      <c r="J47" s="254">
        <v>1501</v>
      </c>
      <c r="K47" s="254">
        <v>4927</v>
      </c>
      <c r="L47" s="254">
        <v>8994</v>
      </c>
      <c r="M47" s="254">
        <v>2418</v>
      </c>
      <c r="N47" s="265">
        <f t="shared" ref="N47:N48" si="6">SUM(C47:M47)</f>
        <v>48890</v>
      </c>
    </row>
    <row r="48" spans="1:14" s="246" customFormat="1" ht="24" customHeight="1">
      <c r="A48" s="252" t="s">
        <v>2</v>
      </c>
      <c r="B48" s="253" t="s">
        <v>91</v>
      </c>
      <c r="C48" s="254">
        <v>4471</v>
      </c>
      <c r="D48" s="254">
        <v>3417</v>
      </c>
      <c r="E48" s="254">
        <v>13627</v>
      </c>
      <c r="F48" s="254">
        <v>6485</v>
      </c>
      <c r="G48" s="254">
        <v>1425</v>
      </c>
      <c r="H48" s="254">
        <v>683</v>
      </c>
      <c r="I48" s="254">
        <v>4336</v>
      </c>
      <c r="J48" s="254">
        <v>312</v>
      </c>
      <c r="K48" s="254">
        <v>14767</v>
      </c>
      <c r="L48" s="254">
        <v>10315</v>
      </c>
      <c r="M48" s="254">
        <v>22029</v>
      </c>
      <c r="N48" s="265">
        <f t="shared" si="6"/>
        <v>81867</v>
      </c>
    </row>
    <row r="49" spans="1:14" s="246" customFormat="1" ht="24" customHeight="1">
      <c r="A49" s="273" t="s">
        <v>3</v>
      </c>
      <c r="B49" s="274" t="s">
        <v>134</v>
      </c>
      <c r="C49" s="275">
        <f t="shared" ref="C49:F49" si="7">SUM(C5+C30+C35+C38+C39+C40+C46+C47+C48)</f>
        <v>6419299</v>
      </c>
      <c r="D49" s="275">
        <f t="shared" si="7"/>
        <v>5635908</v>
      </c>
      <c r="E49" s="275">
        <f t="shared" si="7"/>
        <v>4098142</v>
      </c>
      <c r="F49" s="275">
        <f t="shared" si="7"/>
        <v>4788685</v>
      </c>
      <c r="G49" s="275">
        <f t="shared" ref="G49:L49" si="8">SUM(G5+G30+G35+G38+G39+G40+G46+G47+G48)</f>
        <v>4496606</v>
      </c>
      <c r="H49" s="275">
        <f t="shared" si="8"/>
        <v>4614628</v>
      </c>
      <c r="I49" s="275">
        <f t="shared" si="8"/>
        <v>3295082</v>
      </c>
      <c r="J49" s="275">
        <f t="shared" si="8"/>
        <v>2854924</v>
      </c>
      <c r="K49" s="275">
        <f t="shared" si="8"/>
        <v>4821718</v>
      </c>
      <c r="L49" s="275">
        <f t="shared" si="8"/>
        <v>2741164</v>
      </c>
      <c r="M49" s="275">
        <f>SUM(M5+M30+M35+M38+M39+M40+M46+M47+M48)</f>
        <v>3611087</v>
      </c>
      <c r="N49" s="275">
        <f>SUM(C49:M49)</f>
        <v>47377243</v>
      </c>
    </row>
    <row r="50" spans="1:14" ht="19">
      <c r="E50" s="343"/>
      <c r="J50" s="344"/>
      <c r="K50" s="344"/>
      <c r="L50" s="344"/>
    </row>
    <row r="51" spans="1:14" ht="19">
      <c r="A51" s="361" t="s">
        <v>744</v>
      </c>
      <c r="B51" s="361" t="s">
        <v>742</v>
      </c>
    </row>
    <row r="52" spans="1:14" ht="24" customHeight="1"/>
    <row r="53" spans="1:14" ht="24" customHeight="1"/>
    <row r="54" spans="1:14" ht="24" customHeight="1"/>
    <row r="55" spans="1:14" ht="24" customHeight="1"/>
    <row r="56" spans="1:14" ht="24" customHeight="1"/>
    <row r="57" spans="1:14" ht="24" customHeight="1"/>
  </sheetData>
  <phoneticPr fontId="2"/>
  <pageMargins left="0.78740157480314965" right="0.78740157480314965" top="0.98425196850393704" bottom="0.98425196850393704" header="0.51181102362204722" footer="0.51181102362204722"/>
  <pageSetup paperSize="9" scale="71" fitToHeight="2" orientation="landscape" horizontalDpi="1200" verticalDpi="1200" r:id="rId1"/>
  <headerFooter alignWithMargins="0">
    <oddFooter>&amp;R18</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51"/>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318" customWidth="1"/>
    <col min="3" max="14" width="15.83203125" style="318" customWidth="1"/>
    <col min="15" max="16384" width="9" style="318"/>
  </cols>
  <sheetData>
    <row r="1" spans="1:15" ht="24" customHeight="1">
      <c r="A1" s="336" t="s">
        <v>814</v>
      </c>
    </row>
    <row r="2" spans="1:15" ht="24" customHeight="1">
      <c r="A2" s="328" t="s">
        <v>815</v>
      </c>
      <c r="N2" s="329"/>
      <c r="O2" s="330"/>
    </row>
    <row r="3" spans="1:15" s="278" customFormat="1" ht="24" customHeight="1">
      <c r="A3" s="244"/>
      <c r="B3" s="244"/>
      <c r="C3" s="247"/>
      <c r="D3" s="247"/>
      <c r="E3" s="247"/>
      <c r="F3" s="247"/>
      <c r="G3" s="247"/>
      <c r="H3" s="247"/>
      <c r="I3" s="247"/>
      <c r="J3" s="244"/>
      <c r="K3" s="244"/>
      <c r="L3" s="244"/>
      <c r="M3" s="247"/>
      <c r="N3" s="248" t="s">
        <v>176</v>
      </c>
    </row>
    <row r="4" spans="1:15" s="27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s="278" customFormat="1" ht="24" customHeight="1">
      <c r="A5" s="252" t="s">
        <v>164</v>
      </c>
      <c r="B5" s="253" t="s">
        <v>163</v>
      </c>
      <c r="C5" s="254">
        <v>1470</v>
      </c>
      <c r="D5" s="254">
        <v>760</v>
      </c>
      <c r="E5" s="254">
        <v>16193</v>
      </c>
      <c r="F5" s="254">
        <v>18936</v>
      </c>
      <c r="G5" s="254">
        <v>88239</v>
      </c>
      <c r="H5" s="254">
        <v>6296</v>
      </c>
      <c r="I5" s="254">
        <v>0</v>
      </c>
      <c r="J5" s="254">
        <v>19283</v>
      </c>
      <c r="K5" s="254">
        <v>19339</v>
      </c>
      <c r="L5" s="254">
        <v>0</v>
      </c>
      <c r="M5" s="254">
        <v>800</v>
      </c>
      <c r="N5" s="254">
        <f>SUM(C5:M5)</f>
        <v>171316</v>
      </c>
    </row>
    <row r="6" spans="1:15" s="278" customFormat="1" ht="24" customHeight="1">
      <c r="A6" s="252" t="s">
        <v>369</v>
      </c>
      <c r="B6" s="253" t="s">
        <v>367</v>
      </c>
      <c r="C6" s="254">
        <v>0</v>
      </c>
      <c r="D6" s="254">
        <v>1667</v>
      </c>
      <c r="E6" s="254">
        <v>6913</v>
      </c>
      <c r="F6" s="254">
        <v>0</v>
      </c>
      <c r="G6" s="254">
        <v>4480</v>
      </c>
      <c r="H6" s="254">
        <v>0</v>
      </c>
      <c r="I6" s="254">
        <v>0</v>
      </c>
      <c r="J6" s="254">
        <v>0</v>
      </c>
      <c r="K6" s="254">
        <v>557</v>
      </c>
      <c r="L6" s="254">
        <v>882</v>
      </c>
      <c r="M6" s="254">
        <v>0</v>
      </c>
      <c r="N6" s="254">
        <f t="shared" ref="N6:N9" si="0">SUM(C6:M6)</f>
        <v>14499</v>
      </c>
    </row>
    <row r="7" spans="1:15" s="278" customFormat="1" ht="24" customHeight="1">
      <c r="A7" s="252" t="s">
        <v>114</v>
      </c>
      <c r="B7" s="253" t="s">
        <v>87</v>
      </c>
      <c r="C7" s="254">
        <v>613</v>
      </c>
      <c r="D7" s="254">
        <v>0</v>
      </c>
      <c r="E7" s="254">
        <v>1543</v>
      </c>
      <c r="F7" s="254">
        <v>0</v>
      </c>
      <c r="G7" s="254">
        <v>5460</v>
      </c>
      <c r="H7" s="254">
        <v>429</v>
      </c>
      <c r="I7" s="254">
        <v>0</v>
      </c>
      <c r="J7" s="254">
        <v>0</v>
      </c>
      <c r="K7" s="254">
        <v>0</v>
      </c>
      <c r="L7" s="254">
        <v>0</v>
      </c>
      <c r="M7" s="254">
        <v>0</v>
      </c>
      <c r="N7" s="254">
        <f t="shared" si="0"/>
        <v>8045</v>
      </c>
    </row>
    <row r="8" spans="1:15" s="278" customFormat="1" ht="24" customHeight="1">
      <c r="A8" s="252" t="s">
        <v>119</v>
      </c>
      <c r="B8" s="253" t="s">
        <v>168</v>
      </c>
      <c r="C8" s="254">
        <v>7238</v>
      </c>
      <c r="D8" s="254">
        <v>7159</v>
      </c>
      <c r="E8" s="254">
        <v>0</v>
      </c>
      <c r="F8" s="254">
        <v>17594</v>
      </c>
      <c r="G8" s="254">
        <v>1587</v>
      </c>
      <c r="H8" s="254">
        <v>3229</v>
      </c>
      <c r="I8" s="254">
        <v>429</v>
      </c>
      <c r="J8" s="254">
        <v>25987</v>
      </c>
      <c r="K8" s="254">
        <v>2241</v>
      </c>
      <c r="L8" s="254">
        <v>0</v>
      </c>
      <c r="M8" s="254">
        <v>0</v>
      </c>
      <c r="N8" s="254">
        <f t="shared" si="0"/>
        <v>65464</v>
      </c>
    </row>
    <row r="9" spans="1:15" s="278" customFormat="1" ht="24" customHeight="1">
      <c r="A9" s="252" t="s">
        <v>177</v>
      </c>
      <c r="B9" s="253" t="s">
        <v>172</v>
      </c>
      <c r="C9" s="254">
        <v>83904</v>
      </c>
      <c r="D9" s="254">
        <v>20645</v>
      </c>
      <c r="E9" s="254">
        <v>9126</v>
      </c>
      <c r="F9" s="254">
        <v>219467</v>
      </c>
      <c r="G9" s="254">
        <v>36264</v>
      </c>
      <c r="H9" s="254">
        <v>69219</v>
      </c>
      <c r="I9" s="254">
        <v>34271</v>
      </c>
      <c r="J9" s="254">
        <v>37136</v>
      </c>
      <c r="K9" s="254">
        <v>146907</v>
      </c>
      <c r="L9" s="254">
        <v>176753</v>
      </c>
      <c r="M9" s="254">
        <v>177200</v>
      </c>
      <c r="N9" s="254">
        <f t="shared" si="0"/>
        <v>1010892</v>
      </c>
    </row>
    <row r="10" spans="1:15" s="278" customFormat="1" ht="24" customHeight="1">
      <c r="A10" s="255" t="s">
        <v>471</v>
      </c>
      <c r="B10" s="255" t="s">
        <v>178</v>
      </c>
      <c r="C10" s="256">
        <v>2099</v>
      </c>
      <c r="D10" s="256">
        <v>4647</v>
      </c>
      <c r="E10" s="256">
        <v>7186</v>
      </c>
      <c r="F10" s="256">
        <v>7642</v>
      </c>
      <c r="G10" s="256">
        <v>1674</v>
      </c>
      <c r="H10" s="256">
        <v>7333</v>
      </c>
      <c r="I10" s="256">
        <v>3170</v>
      </c>
      <c r="J10" s="256">
        <v>2920</v>
      </c>
      <c r="K10" s="256">
        <v>6387</v>
      </c>
      <c r="L10" s="256">
        <v>18907</v>
      </c>
      <c r="M10" s="256">
        <v>4015</v>
      </c>
      <c r="N10" s="256">
        <f>SUM(C10:M10)</f>
        <v>65980</v>
      </c>
    </row>
    <row r="11" spans="1:15" s="278" customFormat="1" ht="24" customHeight="1">
      <c r="A11" s="255" t="s">
        <v>263</v>
      </c>
      <c r="B11" s="255" t="s">
        <v>179</v>
      </c>
      <c r="C11" s="256">
        <v>0</v>
      </c>
      <c r="D11" s="256">
        <v>0</v>
      </c>
      <c r="E11" s="256">
        <v>0</v>
      </c>
      <c r="F11" s="256">
        <v>2719</v>
      </c>
      <c r="G11" s="256">
        <v>1309</v>
      </c>
      <c r="H11" s="256">
        <v>0</v>
      </c>
      <c r="I11" s="256">
        <v>0</v>
      </c>
      <c r="J11" s="256">
        <v>0</v>
      </c>
      <c r="K11" s="256">
        <v>0</v>
      </c>
      <c r="L11" s="256">
        <v>0</v>
      </c>
      <c r="M11" s="256">
        <v>0</v>
      </c>
      <c r="N11" s="256">
        <f t="shared" ref="N11:N16" si="1">SUM(C11:M11)</f>
        <v>4028</v>
      </c>
    </row>
    <row r="12" spans="1:15" s="278" customFormat="1" ht="24" customHeight="1">
      <c r="A12" s="255" t="s">
        <v>264</v>
      </c>
      <c r="B12" s="255" t="s">
        <v>191</v>
      </c>
      <c r="C12" s="256">
        <v>2964</v>
      </c>
      <c r="D12" s="256">
        <v>0</v>
      </c>
      <c r="E12" s="256">
        <v>0</v>
      </c>
      <c r="F12" s="256">
        <v>0</v>
      </c>
      <c r="G12" s="256">
        <v>0</v>
      </c>
      <c r="H12" s="256">
        <v>0</v>
      </c>
      <c r="I12" s="256">
        <v>0</v>
      </c>
      <c r="J12" s="256">
        <v>1551</v>
      </c>
      <c r="K12" s="256">
        <v>273</v>
      </c>
      <c r="L12" s="256">
        <v>802</v>
      </c>
      <c r="M12" s="256">
        <v>335</v>
      </c>
      <c r="N12" s="256">
        <f t="shared" si="1"/>
        <v>5925</v>
      </c>
    </row>
    <row r="13" spans="1:15" s="278" customFormat="1" ht="24" customHeight="1">
      <c r="A13" s="255" t="s">
        <v>266</v>
      </c>
      <c r="B13" s="255" t="s">
        <v>190</v>
      </c>
      <c r="C13" s="256">
        <v>3418</v>
      </c>
      <c r="D13" s="256">
        <v>14240</v>
      </c>
      <c r="E13" s="256">
        <v>0</v>
      </c>
      <c r="F13" s="256">
        <v>99843</v>
      </c>
      <c r="G13" s="256">
        <v>6771</v>
      </c>
      <c r="H13" s="256">
        <v>18544</v>
      </c>
      <c r="I13" s="256">
        <v>2653</v>
      </c>
      <c r="J13" s="256">
        <v>4922</v>
      </c>
      <c r="K13" s="256">
        <v>85727</v>
      </c>
      <c r="L13" s="256">
        <v>13042</v>
      </c>
      <c r="M13" s="256">
        <v>20246</v>
      </c>
      <c r="N13" s="256">
        <f t="shared" si="1"/>
        <v>269406</v>
      </c>
    </row>
    <row r="14" spans="1:15" s="278" customFormat="1" ht="24" customHeight="1">
      <c r="A14" s="255" t="s">
        <v>267</v>
      </c>
      <c r="B14" s="255" t="s">
        <v>88</v>
      </c>
      <c r="C14" s="256">
        <v>400</v>
      </c>
      <c r="D14" s="256">
        <v>0</v>
      </c>
      <c r="E14" s="256">
        <v>210</v>
      </c>
      <c r="F14" s="256">
        <v>334</v>
      </c>
      <c r="G14" s="256">
        <v>19086</v>
      </c>
      <c r="H14" s="256">
        <v>0</v>
      </c>
      <c r="I14" s="256">
        <v>249</v>
      </c>
      <c r="J14" s="256">
        <v>220</v>
      </c>
      <c r="K14" s="256">
        <v>979</v>
      </c>
      <c r="L14" s="256">
        <v>0</v>
      </c>
      <c r="M14" s="256">
        <v>273</v>
      </c>
      <c r="N14" s="256">
        <f t="shared" si="1"/>
        <v>21751</v>
      </c>
    </row>
    <row r="15" spans="1:15" s="278" customFormat="1" ht="24" customHeight="1">
      <c r="A15" s="255" t="s">
        <v>268</v>
      </c>
      <c r="B15" s="255" t="s">
        <v>593</v>
      </c>
      <c r="C15" s="256">
        <v>1088</v>
      </c>
      <c r="D15" s="256">
        <v>0</v>
      </c>
      <c r="E15" s="256">
        <v>290</v>
      </c>
      <c r="F15" s="256">
        <v>34803</v>
      </c>
      <c r="G15" s="256">
        <v>0</v>
      </c>
      <c r="H15" s="256">
        <v>0</v>
      </c>
      <c r="I15" s="256">
        <v>0</v>
      </c>
      <c r="J15" s="256">
        <v>0</v>
      </c>
      <c r="K15" s="256">
        <v>0</v>
      </c>
      <c r="L15" s="256">
        <v>1152</v>
      </c>
      <c r="M15" s="256">
        <v>0</v>
      </c>
      <c r="N15" s="256">
        <f t="shared" si="1"/>
        <v>37333</v>
      </c>
    </row>
    <row r="16" spans="1:15" s="278" customFormat="1" ht="24" customHeight="1">
      <c r="A16" s="268" t="s">
        <v>270</v>
      </c>
      <c r="B16" s="268" t="s">
        <v>181</v>
      </c>
      <c r="C16" s="256">
        <v>73935</v>
      </c>
      <c r="D16" s="256">
        <v>1112</v>
      </c>
      <c r="E16" s="256">
        <v>1440</v>
      </c>
      <c r="F16" s="256">
        <v>74126</v>
      </c>
      <c r="G16" s="256">
        <v>7424</v>
      </c>
      <c r="H16" s="256">
        <v>43342</v>
      </c>
      <c r="I16" s="256">
        <v>28199</v>
      </c>
      <c r="J16" s="256">
        <v>27523</v>
      </c>
      <c r="K16" s="256">
        <v>53541</v>
      </c>
      <c r="L16" s="256">
        <v>142850</v>
      </c>
      <c r="M16" s="256">
        <v>152331</v>
      </c>
      <c r="N16" s="256">
        <f t="shared" si="1"/>
        <v>605823</v>
      </c>
    </row>
    <row r="17" spans="1:14" s="278" customFormat="1" ht="24" customHeight="1">
      <c r="A17" s="252" t="s">
        <v>173</v>
      </c>
      <c r="B17" s="253" t="s">
        <v>174</v>
      </c>
      <c r="C17" s="254">
        <v>2510724</v>
      </c>
      <c r="D17" s="254">
        <v>3677474</v>
      </c>
      <c r="E17" s="254">
        <v>1917392</v>
      </c>
      <c r="F17" s="254">
        <v>1044661</v>
      </c>
      <c r="G17" s="254">
        <v>421909</v>
      </c>
      <c r="H17" s="254">
        <v>444516</v>
      </c>
      <c r="I17" s="254">
        <v>751336</v>
      </c>
      <c r="J17" s="254">
        <v>973531</v>
      </c>
      <c r="K17" s="254">
        <v>1006967</v>
      </c>
      <c r="L17" s="254">
        <v>1430580</v>
      </c>
      <c r="M17" s="254">
        <v>3137924</v>
      </c>
      <c r="N17" s="254">
        <f>SUM(C17:M17)</f>
        <v>17317014</v>
      </c>
    </row>
    <row r="18" spans="1:14" s="278" customFormat="1" ht="24" customHeight="1">
      <c r="A18" s="255" t="s">
        <v>271</v>
      </c>
      <c r="B18" s="255" t="s">
        <v>182</v>
      </c>
      <c r="C18" s="256">
        <v>78336</v>
      </c>
      <c r="D18" s="256">
        <v>87872</v>
      </c>
      <c r="E18" s="256">
        <v>105977</v>
      </c>
      <c r="F18" s="256">
        <v>224526</v>
      </c>
      <c r="G18" s="256">
        <v>88011</v>
      </c>
      <c r="H18" s="256">
        <v>60346</v>
      </c>
      <c r="I18" s="256">
        <v>57956</v>
      </c>
      <c r="J18" s="256">
        <v>288056</v>
      </c>
      <c r="K18" s="256">
        <v>107994</v>
      </c>
      <c r="L18" s="256">
        <v>224941</v>
      </c>
      <c r="M18" s="256">
        <v>238515</v>
      </c>
      <c r="N18" s="256">
        <f>SUM(C18:M18)</f>
        <v>1562530</v>
      </c>
    </row>
    <row r="19" spans="1:14" s="278" customFormat="1" ht="24" customHeight="1">
      <c r="A19" s="255" t="s">
        <v>472</v>
      </c>
      <c r="B19" s="255" t="s">
        <v>183</v>
      </c>
      <c r="C19" s="256">
        <v>174032</v>
      </c>
      <c r="D19" s="256">
        <v>17789</v>
      </c>
      <c r="E19" s="256">
        <v>11567</v>
      </c>
      <c r="F19" s="256">
        <v>22535</v>
      </c>
      <c r="G19" s="256">
        <v>13364</v>
      </c>
      <c r="H19" s="256">
        <v>5500</v>
      </c>
      <c r="I19" s="256">
        <v>5006</v>
      </c>
      <c r="J19" s="256">
        <v>22082</v>
      </c>
      <c r="K19" s="256">
        <v>8220</v>
      </c>
      <c r="L19" s="256">
        <v>84626</v>
      </c>
      <c r="M19" s="256">
        <v>12974</v>
      </c>
      <c r="N19" s="256">
        <f>SUM(C19:M19)</f>
        <v>377695</v>
      </c>
    </row>
    <row r="20" spans="1:14" s="278" customFormat="1" ht="24" customHeight="1">
      <c r="A20" s="255" t="s">
        <v>273</v>
      </c>
      <c r="B20" s="255" t="s">
        <v>184</v>
      </c>
      <c r="C20" s="256">
        <v>2258356</v>
      </c>
      <c r="D20" s="256">
        <v>3571813</v>
      </c>
      <c r="E20" s="256">
        <v>1799848</v>
      </c>
      <c r="F20" s="256">
        <v>797600</v>
      </c>
      <c r="G20" s="256">
        <v>320534</v>
      </c>
      <c r="H20" s="256">
        <v>378670</v>
      </c>
      <c r="I20" s="256">
        <v>688374</v>
      </c>
      <c r="J20" s="256">
        <v>663393</v>
      </c>
      <c r="K20" s="256">
        <v>890753</v>
      </c>
      <c r="L20" s="256">
        <v>1121013</v>
      </c>
      <c r="M20" s="256">
        <v>2886435</v>
      </c>
      <c r="N20" s="256">
        <f t="shared" ref="N20" si="2">SUM(C20:M20)</f>
        <v>15376789</v>
      </c>
    </row>
    <row r="21" spans="1:14" s="284" customFormat="1" ht="24" customHeight="1">
      <c r="A21" s="280" t="s">
        <v>499</v>
      </c>
      <c r="B21" s="259" t="s">
        <v>195</v>
      </c>
      <c r="C21" s="260">
        <v>0</v>
      </c>
      <c r="D21" s="260">
        <v>0</v>
      </c>
      <c r="E21" s="260">
        <v>0</v>
      </c>
      <c r="F21" s="260">
        <v>0</v>
      </c>
      <c r="G21" s="260">
        <v>0</v>
      </c>
      <c r="H21" s="260">
        <v>0</v>
      </c>
      <c r="I21" s="260">
        <v>0</v>
      </c>
      <c r="J21" s="260">
        <v>0</v>
      </c>
      <c r="K21" s="260">
        <v>3230</v>
      </c>
      <c r="L21" s="260">
        <v>0</v>
      </c>
      <c r="M21" s="260">
        <v>0</v>
      </c>
      <c r="N21" s="260">
        <f>SUM(C21:M21)</f>
        <v>3230</v>
      </c>
    </row>
    <row r="22" spans="1:14" s="278" customFormat="1" ht="24" customHeight="1">
      <c r="A22" s="280" t="s">
        <v>443</v>
      </c>
      <c r="B22" s="259" t="s">
        <v>185</v>
      </c>
      <c r="C22" s="260">
        <v>248354</v>
      </c>
      <c r="D22" s="260">
        <v>304314</v>
      </c>
      <c r="E22" s="260">
        <v>362145</v>
      </c>
      <c r="F22" s="260">
        <v>460356</v>
      </c>
      <c r="G22" s="260">
        <v>298283</v>
      </c>
      <c r="H22" s="260">
        <v>287104</v>
      </c>
      <c r="I22" s="260">
        <v>299815</v>
      </c>
      <c r="J22" s="260">
        <v>639486</v>
      </c>
      <c r="K22" s="260">
        <v>432627</v>
      </c>
      <c r="L22" s="260">
        <v>377687</v>
      </c>
      <c r="M22" s="260">
        <v>1049203</v>
      </c>
      <c r="N22" s="260">
        <f t="shared" ref="N22:N28" si="3">SUM(C22:M22)</f>
        <v>4759374</v>
      </c>
    </row>
    <row r="23" spans="1:14" s="278" customFormat="1" ht="24" customHeight="1">
      <c r="A23" s="259" t="s">
        <v>473</v>
      </c>
      <c r="B23" s="259" t="s">
        <v>193</v>
      </c>
      <c r="C23" s="260">
        <v>1284</v>
      </c>
      <c r="D23" s="260">
        <v>508</v>
      </c>
      <c r="E23" s="260">
        <v>204</v>
      </c>
      <c r="F23" s="260">
        <v>830</v>
      </c>
      <c r="G23" s="260">
        <v>428</v>
      </c>
      <c r="H23" s="260">
        <v>2164</v>
      </c>
      <c r="I23" s="260">
        <v>251</v>
      </c>
      <c r="J23" s="260">
        <v>1551</v>
      </c>
      <c r="K23" s="260">
        <v>2161</v>
      </c>
      <c r="L23" s="260">
        <v>202</v>
      </c>
      <c r="M23" s="260">
        <v>2009</v>
      </c>
      <c r="N23" s="260">
        <f t="shared" si="3"/>
        <v>11592</v>
      </c>
    </row>
    <row r="24" spans="1:14" s="278" customFormat="1" ht="24" customHeight="1">
      <c r="A24" s="259" t="s">
        <v>446</v>
      </c>
      <c r="B24" s="259" t="s">
        <v>194</v>
      </c>
      <c r="C24" s="260">
        <v>3500</v>
      </c>
      <c r="D24" s="260">
        <v>344</v>
      </c>
      <c r="E24" s="260">
        <v>3654</v>
      </c>
      <c r="F24" s="260">
        <v>207</v>
      </c>
      <c r="G24" s="260">
        <v>0</v>
      </c>
      <c r="H24" s="260">
        <v>649</v>
      </c>
      <c r="I24" s="260">
        <v>0</v>
      </c>
      <c r="J24" s="260">
        <v>0</v>
      </c>
      <c r="K24" s="260">
        <v>0</v>
      </c>
      <c r="L24" s="260">
        <v>0</v>
      </c>
      <c r="M24" s="260">
        <v>19390</v>
      </c>
      <c r="N24" s="260">
        <f t="shared" si="3"/>
        <v>27744</v>
      </c>
    </row>
    <row r="25" spans="1:14" s="278" customFormat="1" ht="24" customHeight="1">
      <c r="A25" s="259" t="s">
        <v>500</v>
      </c>
      <c r="B25" s="259" t="s">
        <v>206</v>
      </c>
      <c r="C25" s="260">
        <v>1243</v>
      </c>
      <c r="D25" s="260">
        <v>702</v>
      </c>
      <c r="E25" s="260">
        <v>590</v>
      </c>
      <c r="F25" s="260">
        <v>964</v>
      </c>
      <c r="G25" s="260">
        <v>434</v>
      </c>
      <c r="H25" s="260">
        <v>0</v>
      </c>
      <c r="I25" s="260">
        <v>0</v>
      </c>
      <c r="J25" s="260">
        <v>0</v>
      </c>
      <c r="K25" s="260">
        <v>0</v>
      </c>
      <c r="L25" s="260">
        <v>0</v>
      </c>
      <c r="M25" s="260">
        <v>0</v>
      </c>
      <c r="N25" s="260">
        <f t="shared" si="3"/>
        <v>3933</v>
      </c>
    </row>
    <row r="26" spans="1:14" s="278" customFormat="1" ht="24" customHeight="1">
      <c r="A26" s="259" t="s">
        <v>447</v>
      </c>
      <c r="B26" s="259" t="s">
        <v>365</v>
      </c>
      <c r="C26" s="260">
        <v>0</v>
      </c>
      <c r="D26" s="260">
        <v>0</v>
      </c>
      <c r="E26" s="260">
        <v>0</v>
      </c>
      <c r="F26" s="260">
        <v>4000</v>
      </c>
      <c r="G26" s="260">
        <v>0</v>
      </c>
      <c r="H26" s="260">
        <v>0</v>
      </c>
      <c r="I26" s="260">
        <v>0</v>
      </c>
      <c r="J26" s="260">
        <v>3000</v>
      </c>
      <c r="K26" s="260">
        <v>0</v>
      </c>
      <c r="L26" s="260">
        <v>2360</v>
      </c>
      <c r="M26" s="260">
        <v>0</v>
      </c>
      <c r="N26" s="260">
        <f t="shared" si="3"/>
        <v>9360</v>
      </c>
    </row>
    <row r="27" spans="1:14" s="278" customFormat="1" ht="24" customHeight="1">
      <c r="A27" s="259" t="s">
        <v>474</v>
      </c>
      <c r="B27" s="259" t="s">
        <v>196</v>
      </c>
      <c r="C27" s="260">
        <v>907</v>
      </c>
      <c r="D27" s="260">
        <v>911</v>
      </c>
      <c r="E27" s="260">
        <v>608</v>
      </c>
      <c r="F27" s="260">
        <v>0</v>
      </c>
      <c r="G27" s="260">
        <v>0</v>
      </c>
      <c r="H27" s="260">
        <v>753</v>
      </c>
      <c r="I27" s="260">
        <v>308</v>
      </c>
      <c r="J27" s="260">
        <v>312</v>
      </c>
      <c r="K27" s="260">
        <v>735</v>
      </c>
      <c r="L27" s="260">
        <v>402</v>
      </c>
      <c r="M27" s="260">
        <v>433</v>
      </c>
      <c r="N27" s="260">
        <f t="shared" si="3"/>
        <v>5369</v>
      </c>
    </row>
    <row r="28" spans="1:14" s="278" customFormat="1" ht="24" customHeight="1">
      <c r="A28" s="259" t="s">
        <v>475</v>
      </c>
      <c r="B28" s="259" t="s">
        <v>207</v>
      </c>
      <c r="C28" s="260">
        <v>2003068</v>
      </c>
      <c r="D28" s="260">
        <v>3265034</v>
      </c>
      <c r="E28" s="260">
        <v>1430547</v>
      </c>
      <c r="F28" s="260">
        <v>331243</v>
      </c>
      <c r="G28" s="260">
        <v>21389</v>
      </c>
      <c r="H28" s="260">
        <v>88000</v>
      </c>
      <c r="I28" s="260">
        <v>388000</v>
      </c>
      <c r="J28" s="260">
        <v>19044</v>
      </c>
      <c r="K28" s="260">
        <v>452000</v>
      </c>
      <c r="L28" s="260">
        <v>740362</v>
      </c>
      <c r="M28" s="260">
        <v>1815400</v>
      </c>
      <c r="N28" s="260">
        <f t="shared" si="3"/>
        <v>10554087</v>
      </c>
    </row>
    <row r="29" spans="1:14" s="278" customFormat="1" ht="24" customHeight="1">
      <c r="A29" s="252" t="s">
        <v>125</v>
      </c>
      <c r="B29" s="253" t="s">
        <v>89</v>
      </c>
      <c r="C29" s="254">
        <v>8996</v>
      </c>
      <c r="D29" s="254">
        <v>1896</v>
      </c>
      <c r="E29" s="254">
        <v>5549</v>
      </c>
      <c r="F29" s="254">
        <v>22062</v>
      </c>
      <c r="G29" s="254">
        <v>101114</v>
      </c>
      <c r="H29" s="254">
        <v>5329</v>
      </c>
      <c r="I29" s="254">
        <v>4731</v>
      </c>
      <c r="J29" s="254">
        <v>14096</v>
      </c>
      <c r="K29" s="254">
        <v>8937</v>
      </c>
      <c r="L29" s="254">
        <v>5512</v>
      </c>
      <c r="M29" s="254">
        <v>17240</v>
      </c>
      <c r="N29" s="254">
        <f>SUM(C29:M29)</f>
        <v>195462</v>
      </c>
    </row>
    <row r="30" spans="1:14" s="278" customFormat="1" ht="24" customHeight="1">
      <c r="A30" s="252" t="s">
        <v>90</v>
      </c>
      <c r="B30" s="253" t="s">
        <v>91</v>
      </c>
      <c r="C30" s="254">
        <v>8018</v>
      </c>
      <c r="D30" s="254">
        <v>19792</v>
      </c>
      <c r="E30" s="254">
        <v>16163</v>
      </c>
      <c r="F30" s="254">
        <v>11320</v>
      </c>
      <c r="G30" s="254">
        <v>29329</v>
      </c>
      <c r="H30" s="254">
        <v>9572</v>
      </c>
      <c r="I30" s="254">
        <v>15742</v>
      </c>
      <c r="J30" s="254">
        <v>40430</v>
      </c>
      <c r="K30" s="254">
        <v>49025</v>
      </c>
      <c r="L30" s="254">
        <v>13543</v>
      </c>
      <c r="M30" s="254">
        <v>64437</v>
      </c>
      <c r="N30" s="254">
        <f>SUM(C30:M30)</f>
        <v>277371</v>
      </c>
    </row>
    <row r="31" spans="1:14" s="278" customFormat="1" ht="24" customHeight="1">
      <c r="A31" s="273" t="s">
        <v>3</v>
      </c>
      <c r="B31" s="274" t="s">
        <v>134</v>
      </c>
      <c r="C31" s="281">
        <f t="shared" ref="C31:F31" si="4">SUM(C5:C9,C17,C29,C30)</f>
        <v>2620963</v>
      </c>
      <c r="D31" s="281">
        <f t="shared" si="4"/>
        <v>3729393</v>
      </c>
      <c r="E31" s="281">
        <f t="shared" si="4"/>
        <v>1972879</v>
      </c>
      <c r="F31" s="281">
        <f t="shared" si="4"/>
        <v>1334040</v>
      </c>
      <c r="G31" s="281">
        <f t="shared" ref="G31:L31" si="5">SUM(G5:G9,G17,G29,G30)</f>
        <v>688382</v>
      </c>
      <c r="H31" s="281">
        <f t="shared" si="5"/>
        <v>538590</v>
      </c>
      <c r="I31" s="281">
        <f t="shared" si="5"/>
        <v>806509</v>
      </c>
      <c r="J31" s="281">
        <f t="shared" si="5"/>
        <v>1110463</v>
      </c>
      <c r="K31" s="281">
        <f t="shared" si="5"/>
        <v>1233973</v>
      </c>
      <c r="L31" s="281">
        <f t="shared" si="5"/>
        <v>1627270</v>
      </c>
      <c r="M31" s="281">
        <f>SUM(M5:M9,M17,M29,M30)</f>
        <v>3397601</v>
      </c>
      <c r="N31" s="281">
        <f>SUM(C31:M31)</f>
        <v>19060063</v>
      </c>
    </row>
    <row r="32" spans="1:14">
      <c r="A32" s="339"/>
      <c r="B32" s="339"/>
      <c r="C32" s="330"/>
      <c r="D32" s="330"/>
      <c r="E32" s="330"/>
      <c r="F32" s="330"/>
      <c r="G32" s="330"/>
      <c r="H32" s="330"/>
      <c r="I32" s="330"/>
      <c r="J32" s="330"/>
      <c r="K32" s="330"/>
      <c r="L32" s="330"/>
      <c r="M32" s="330"/>
    </row>
    <row r="33" spans="1:2">
      <c r="A33" s="361" t="s">
        <v>744</v>
      </c>
      <c r="B33" s="361" t="s">
        <v>742</v>
      </c>
    </row>
    <row r="34" spans="1:2" ht="24" customHeight="1"/>
    <row r="35" spans="1:2" ht="24" customHeight="1"/>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sheetData>
  <phoneticPr fontId="2"/>
  <pageMargins left="0.78700000000000003" right="0.47" top="0.98399999999999999" bottom="0.98399999999999999" header="0.51200000000000001" footer="0.51200000000000001"/>
  <pageSetup paperSize="9" scale="79" orientation="landscape" horizontalDpi="300" verticalDpi="300" r:id="rId1"/>
  <headerFooter alignWithMargins="0">
    <oddFooter>&amp;R20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56"/>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318" customWidth="1"/>
    <col min="3" max="14" width="15.83203125" style="318" customWidth="1"/>
    <col min="15" max="16384" width="9" style="318"/>
  </cols>
  <sheetData>
    <row r="1" spans="1:14" ht="24" customHeight="1">
      <c r="A1" s="336" t="s">
        <v>814</v>
      </c>
    </row>
    <row r="2" spans="1:14" ht="24" customHeight="1">
      <c r="A2" s="337" t="s">
        <v>816</v>
      </c>
      <c r="C2" s="338"/>
      <c r="D2" s="338"/>
      <c r="E2" s="338"/>
      <c r="F2" s="338"/>
      <c r="G2" s="338"/>
      <c r="H2" s="338"/>
      <c r="I2" s="338"/>
      <c r="J2" s="338"/>
      <c r="K2" s="338"/>
      <c r="L2" s="338"/>
      <c r="M2" s="338"/>
    </row>
    <row r="3" spans="1:14" ht="24" customHeight="1">
      <c r="N3" s="248" t="s">
        <v>161</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164</v>
      </c>
      <c r="B5" s="253" t="s">
        <v>163</v>
      </c>
      <c r="C5" s="254">
        <v>1405713</v>
      </c>
      <c r="D5" s="254">
        <v>870792</v>
      </c>
      <c r="E5" s="254">
        <v>794559</v>
      </c>
      <c r="F5" s="254">
        <v>1091060</v>
      </c>
      <c r="G5" s="254">
        <v>925424</v>
      </c>
      <c r="H5" s="254">
        <v>845771</v>
      </c>
      <c r="I5" s="254">
        <v>475511</v>
      </c>
      <c r="J5" s="254">
        <v>605387</v>
      </c>
      <c r="K5" s="254">
        <v>1600124</v>
      </c>
      <c r="L5" s="254">
        <v>695934</v>
      </c>
      <c r="M5" s="254">
        <v>737895</v>
      </c>
      <c r="N5" s="254">
        <f>SUM(C5:M5)</f>
        <v>10048170</v>
      </c>
    </row>
    <row r="6" spans="1:14" ht="24" customHeight="1">
      <c r="A6" s="255" t="s">
        <v>477</v>
      </c>
      <c r="B6" s="255" t="s">
        <v>166</v>
      </c>
      <c r="C6" s="256">
        <v>1405713</v>
      </c>
      <c r="D6" s="256">
        <v>870792</v>
      </c>
      <c r="E6" s="256">
        <v>794559</v>
      </c>
      <c r="F6" s="256">
        <v>1091060</v>
      </c>
      <c r="G6" s="256">
        <v>925424</v>
      </c>
      <c r="H6" s="256">
        <v>845771</v>
      </c>
      <c r="I6" s="256">
        <v>475511</v>
      </c>
      <c r="J6" s="256">
        <v>605387</v>
      </c>
      <c r="K6" s="256">
        <v>1600124</v>
      </c>
      <c r="L6" s="256">
        <v>695934</v>
      </c>
      <c r="M6" s="256">
        <v>737895</v>
      </c>
      <c r="N6" s="257">
        <f>SUM(C6:M6)</f>
        <v>10048170</v>
      </c>
    </row>
    <row r="7" spans="1:14" ht="24" customHeight="1">
      <c r="A7" s="259" t="s">
        <v>476</v>
      </c>
      <c r="B7" s="259" t="s">
        <v>223</v>
      </c>
      <c r="C7" s="260">
        <v>4204</v>
      </c>
      <c r="D7" s="260">
        <v>7347</v>
      </c>
      <c r="E7" s="260">
        <v>5919</v>
      </c>
      <c r="F7" s="260">
        <v>6591</v>
      </c>
      <c r="G7" s="260">
        <v>6278</v>
      </c>
      <c r="H7" s="260">
        <v>5713</v>
      </c>
      <c r="I7" s="260">
        <v>2283</v>
      </c>
      <c r="J7" s="260">
        <v>0</v>
      </c>
      <c r="K7" s="260">
        <v>0</v>
      </c>
      <c r="L7" s="260">
        <v>0</v>
      </c>
      <c r="M7" s="260">
        <v>1199</v>
      </c>
      <c r="N7" s="260">
        <f>SUM(C7:M7)</f>
        <v>39534</v>
      </c>
    </row>
    <row r="8" spans="1:14" ht="24" customHeight="1">
      <c r="A8" s="259" t="s">
        <v>502</v>
      </c>
      <c r="B8" s="259" t="s">
        <v>606</v>
      </c>
      <c r="C8" s="260">
        <v>0</v>
      </c>
      <c r="D8" s="260">
        <v>0</v>
      </c>
      <c r="E8" s="260">
        <v>0</v>
      </c>
      <c r="F8" s="260">
        <v>8339</v>
      </c>
      <c r="G8" s="260">
        <v>0</v>
      </c>
      <c r="H8" s="260">
        <v>0</v>
      </c>
      <c r="I8" s="260">
        <v>0</v>
      </c>
      <c r="J8" s="260">
        <v>0</v>
      </c>
      <c r="K8" s="260">
        <v>0</v>
      </c>
      <c r="L8" s="260">
        <v>0</v>
      </c>
      <c r="M8" s="260">
        <v>0</v>
      </c>
      <c r="N8" s="260">
        <f t="shared" ref="N8:N16" si="0">SUM(C8:M8)</f>
        <v>8339</v>
      </c>
    </row>
    <row r="9" spans="1:14" ht="24" customHeight="1">
      <c r="A9" s="259" t="s">
        <v>508</v>
      </c>
      <c r="B9" s="259" t="s">
        <v>607</v>
      </c>
      <c r="C9" s="260">
        <v>0</v>
      </c>
      <c r="D9" s="260">
        <v>0</v>
      </c>
      <c r="E9" s="260">
        <v>0</v>
      </c>
      <c r="F9" s="260">
        <v>0</v>
      </c>
      <c r="G9" s="260">
        <v>0</v>
      </c>
      <c r="H9" s="260">
        <v>0</v>
      </c>
      <c r="I9" s="260">
        <v>0</v>
      </c>
      <c r="J9" s="260">
        <v>0</v>
      </c>
      <c r="K9" s="260">
        <v>0</v>
      </c>
      <c r="L9" s="260">
        <v>0</v>
      </c>
      <c r="M9" s="260">
        <v>0</v>
      </c>
      <c r="N9" s="260">
        <f t="shared" si="0"/>
        <v>0</v>
      </c>
    </row>
    <row r="10" spans="1:14" ht="24" customHeight="1">
      <c r="A10" s="261" t="s">
        <v>483</v>
      </c>
      <c r="B10" s="259" t="s">
        <v>230</v>
      </c>
      <c r="C10" s="260">
        <v>685912</v>
      </c>
      <c r="D10" s="260">
        <v>494315</v>
      </c>
      <c r="E10" s="260">
        <v>360726</v>
      </c>
      <c r="F10" s="260">
        <v>273710</v>
      </c>
      <c r="G10" s="260">
        <v>419172</v>
      </c>
      <c r="H10" s="260">
        <v>255825</v>
      </c>
      <c r="I10" s="260">
        <v>205303</v>
      </c>
      <c r="J10" s="260">
        <v>259832</v>
      </c>
      <c r="K10" s="260">
        <v>258272</v>
      </c>
      <c r="L10" s="260">
        <v>59826</v>
      </c>
      <c r="M10" s="260">
        <v>93360</v>
      </c>
      <c r="N10" s="260">
        <f t="shared" si="0"/>
        <v>3366253</v>
      </c>
    </row>
    <row r="11" spans="1:14" ht="24" customHeight="1">
      <c r="A11" s="261" t="s">
        <v>503</v>
      </c>
      <c r="B11" s="259" t="s">
        <v>597</v>
      </c>
      <c r="C11" s="260">
        <v>0</v>
      </c>
      <c r="D11" s="260">
        <v>48225</v>
      </c>
      <c r="E11" s="260">
        <v>0</v>
      </c>
      <c r="F11" s="260">
        <v>0</v>
      </c>
      <c r="G11" s="260">
        <v>0</v>
      </c>
      <c r="H11" s="260">
        <v>0</v>
      </c>
      <c r="I11" s="260">
        <v>0</v>
      </c>
      <c r="J11" s="260">
        <v>0</v>
      </c>
      <c r="K11" s="260">
        <v>0</v>
      </c>
      <c r="L11" s="260">
        <v>0</v>
      </c>
      <c r="M11" s="260">
        <v>0</v>
      </c>
      <c r="N11" s="260">
        <f t="shared" si="0"/>
        <v>48225</v>
      </c>
    </row>
    <row r="12" spans="1:14" ht="24" customHeight="1">
      <c r="A12" s="259" t="s">
        <v>484</v>
      </c>
      <c r="B12" s="259" t="s">
        <v>232</v>
      </c>
      <c r="C12" s="260">
        <v>610768</v>
      </c>
      <c r="D12" s="260">
        <v>29284</v>
      </c>
      <c r="E12" s="260">
        <v>77203</v>
      </c>
      <c r="F12" s="260">
        <v>246905</v>
      </c>
      <c r="G12" s="260">
        <v>3688</v>
      </c>
      <c r="H12" s="260">
        <v>0</v>
      </c>
      <c r="I12" s="260">
        <v>0</v>
      </c>
      <c r="J12" s="260">
        <v>0</v>
      </c>
      <c r="K12" s="260">
        <v>168890</v>
      </c>
      <c r="L12" s="260">
        <v>48271</v>
      </c>
      <c r="M12" s="260">
        <v>160470</v>
      </c>
      <c r="N12" s="260">
        <f t="shared" si="0"/>
        <v>1345479</v>
      </c>
    </row>
    <row r="13" spans="1:14" ht="24" customHeight="1">
      <c r="A13" s="259" t="s">
        <v>509</v>
      </c>
      <c r="B13" s="259" t="s">
        <v>234</v>
      </c>
      <c r="C13" s="260">
        <v>17824</v>
      </c>
      <c r="D13" s="260">
        <v>3995</v>
      </c>
      <c r="E13" s="260">
        <v>1684</v>
      </c>
      <c r="F13" s="260">
        <v>7822</v>
      </c>
      <c r="G13" s="260">
        <v>0</v>
      </c>
      <c r="H13" s="260">
        <v>0</v>
      </c>
      <c r="I13" s="260">
        <v>0</v>
      </c>
      <c r="J13" s="260">
        <v>0</v>
      </c>
      <c r="K13" s="260">
        <v>15102</v>
      </c>
      <c r="L13" s="260">
        <v>1537</v>
      </c>
      <c r="M13" s="260">
        <v>3762</v>
      </c>
      <c r="N13" s="260">
        <f t="shared" si="0"/>
        <v>51726</v>
      </c>
    </row>
    <row r="14" spans="1:14" ht="24" customHeight="1">
      <c r="A14" s="259" t="s">
        <v>504</v>
      </c>
      <c r="B14" s="259" t="s">
        <v>598</v>
      </c>
      <c r="C14" s="260">
        <v>1590</v>
      </c>
      <c r="D14" s="260">
        <v>0</v>
      </c>
      <c r="E14" s="260">
        <v>0</v>
      </c>
      <c r="F14" s="260">
        <v>0</v>
      </c>
      <c r="G14" s="260">
        <v>0</v>
      </c>
      <c r="H14" s="260">
        <v>0</v>
      </c>
      <c r="I14" s="260">
        <v>0</v>
      </c>
      <c r="J14" s="260">
        <v>0</v>
      </c>
      <c r="K14" s="260">
        <v>0</v>
      </c>
      <c r="L14" s="260">
        <v>0</v>
      </c>
      <c r="M14" s="260">
        <v>0</v>
      </c>
      <c r="N14" s="260">
        <f t="shared" si="0"/>
        <v>1590</v>
      </c>
    </row>
    <row r="15" spans="1:14" ht="24" customHeight="1">
      <c r="A15" s="259" t="s">
        <v>611</v>
      </c>
      <c r="B15" s="259" t="s">
        <v>610</v>
      </c>
      <c r="C15" s="260">
        <v>2637</v>
      </c>
      <c r="D15" s="260">
        <v>0</v>
      </c>
      <c r="E15" s="260">
        <v>0</v>
      </c>
      <c r="F15" s="260">
        <v>0</v>
      </c>
      <c r="G15" s="260">
        <v>0</v>
      </c>
      <c r="H15" s="260">
        <v>0</v>
      </c>
      <c r="I15" s="260">
        <v>0</v>
      </c>
      <c r="J15" s="260">
        <v>0</v>
      </c>
      <c r="K15" s="260">
        <v>0</v>
      </c>
      <c r="L15" s="260">
        <v>0</v>
      </c>
      <c r="M15" s="260">
        <v>0</v>
      </c>
      <c r="N15" s="260">
        <f t="shared" si="0"/>
        <v>2637</v>
      </c>
    </row>
    <row r="16" spans="1:14" ht="24" customHeight="1">
      <c r="A16" s="259" t="s">
        <v>485</v>
      </c>
      <c r="B16" s="259" t="s">
        <v>250</v>
      </c>
      <c r="C16" s="260">
        <v>82778</v>
      </c>
      <c r="D16" s="260">
        <v>287626</v>
      </c>
      <c r="E16" s="260">
        <v>349027</v>
      </c>
      <c r="F16" s="260">
        <v>547693</v>
      </c>
      <c r="G16" s="260">
        <v>496286</v>
      </c>
      <c r="H16" s="260">
        <v>584233</v>
      </c>
      <c r="I16" s="260">
        <v>267925</v>
      </c>
      <c r="J16" s="260">
        <v>345555</v>
      </c>
      <c r="K16" s="260">
        <v>1157860</v>
      </c>
      <c r="L16" s="260">
        <v>586300</v>
      </c>
      <c r="M16" s="260">
        <v>479104</v>
      </c>
      <c r="N16" s="260">
        <f t="shared" si="0"/>
        <v>5184387</v>
      </c>
    </row>
    <row r="17" spans="1:14" ht="24" customHeight="1">
      <c r="A17" s="263" t="s">
        <v>366</v>
      </c>
      <c r="B17" s="264" t="s">
        <v>367</v>
      </c>
      <c r="C17" s="265">
        <v>0</v>
      </c>
      <c r="D17" s="265">
        <v>0</v>
      </c>
      <c r="E17" s="265">
        <v>0</v>
      </c>
      <c r="F17" s="265">
        <v>0</v>
      </c>
      <c r="G17" s="265">
        <v>2405</v>
      </c>
      <c r="H17" s="265">
        <v>0</v>
      </c>
      <c r="I17" s="265">
        <v>0</v>
      </c>
      <c r="J17" s="265">
        <v>0</v>
      </c>
      <c r="K17" s="265">
        <v>0</v>
      </c>
      <c r="L17" s="265">
        <v>5950</v>
      </c>
      <c r="M17" s="265">
        <v>2571</v>
      </c>
      <c r="N17" s="265">
        <f t="shared" ref="N17:N24" si="1">SUM(C17:M17)</f>
        <v>10926</v>
      </c>
    </row>
    <row r="18" spans="1:14" ht="24" customHeight="1">
      <c r="A18" s="263" t="s">
        <v>177</v>
      </c>
      <c r="B18" s="264" t="s">
        <v>172</v>
      </c>
      <c r="C18" s="265">
        <v>1109</v>
      </c>
      <c r="D18" s="265">
        <v>0</v>
      </c>
      <c r="E18" s="265">
        <v>0</v>
      </c>
      <c r="F18" s="265">
        <v>0</v>
      </c>
      <c r="G18" s="265">
        <v>460</v>
      </c>
      <c r="H18" s="265">
        <v>7000</v>
      </c>
      <c r="I18" s="265">
        <v>0</v>
      </c>
      <c r="J18" s="265">
        <v>2434</v>
      </c>
      <c r="K18" s="265">
        <v>0</v>
      </c>
      <c r="L18" s="265">
        <v>0</v>
      </c>
      <c r="M18" s="265">
        <v>0</v>
      </c>
      <c r="N18" s="265">
        <f t="shared" si="1"/>
        <v>11003</v>
      </c>
    </row>
    <row r="19" spans="1:14" s="278" customFormat="1" ht="24" customHeight="1">
      <c r="A19" s="255" t="s">
        <v>266</v>
      </c>
      <c r="B19" s="255" t="s">
        <v>190</v>
      </c>
      <c r="C19" s="256">
        <v>0</v>
      </c>
      <c r="D19" s="256">
        <v>0</v>
      </c>
      <c r="E19" s="256">
        <v>0</v>
      </c>
      <c r="F19" s="256">
        <v>0</v>
      </c>
      <c r="G19" s="256">
        <v>0</v>
      </c>
      <c r="H19" s="256">
        <v>7000</v>
      </c>
      <c r="I19" s="256">
        <v>0</v>
      </c>
      <c r="J19" s="256">
        <v>0</v>
      </c>
      <c r="K19" s="256">
        <v>0</v>
      </c>
      <c r="L19" s="256">
        <v>0</v>
      </c>
      <c r="M19" s="256">
        <v>0</v>
      </c>
      <c r="N19" s="256">
        <f t="shared" si="1"/>
        <v>7000</v>
      </c>
    </row>
    <row r="20" spans="1:14" s="293" customFormat="1" ht="24" customHeight="1">
      <c r="A20" s="255" t="s">
        <v>287</v>
      </c>
      <c r="B20" s="255" t="s">
        <v>214</v>
      </c>
      <c r="C20" s="256">
        <v>0</v>
      </c>
      <c r="D20" s="256">
        <v>0</v>
      </c>
      <c r="E20" s="256">
        <v>0</v>
      </c>
      <c r="F20" s="256">
        <v>0</v>
      </c>
      <c r="G20" s="256">
        <v>0</v>
      </c>
      <c r="H20" s="256">
        <v>0</v>
      </c>
      <c r="I20" s="256">
        <v>0</v>
      </c>
      <c r="J20" s="256">
        <v>2434</v>
      </c>
      <c r="K20" s="256">
        <v>0</v>
      </c>
      <c r="L20" s="256">
        <v>0</v>
      </c>
      <c r="M20" s="256">
        <v>0</v>
      </c>
      <c r="N20" s="257">
        <f t="shared" si="1"/>
        <v>2434</v>
      </c>
    </row>
    <row r="21" spans="1:14" ht="24" customHeight="1">
      <c r="A21" s="268" t="s">
        <v>270</v>
      </c>
      <c r="B21" s="268" t="s">
        <v>181</v>
      </c>
      <c r="C21" s="256">
        <v>1109</v>
      </c>
      <c r="D21" s="256">
        <v>0</v>
      </c>
      <c r="E21" s="256">
        <v>0</v>
      </c>
      <c r="F21" s="256">
        <v>0</v>
      </c>
      <c r="G21" s="256">
        <v>460</v>
      </c>
      <c r="H21" s="256">
        <v>0</v>
      </c>
      <c r="I21" s="256">
        <v>0</v>
      </c>
      <c r="J21" s="256">
        <v>0</v>
      </c>
      <c r="K21" s="256">
        <v>0</v>
      </c>
      <c r="L21" s="256">
        <v>0</v>
      </c>
      <c r="M21" s="256">
        <v>0</v>
      </c>
      <c r="N21" s="256">
        <f t="shared" si="1"/>
        <v>1569</v>
      </c>
    </row>
    <row r="22" spans="1:14" ht="24" customHeight="1">
      <c r="A22" s="263" t="s">
        <v>173</v>
      </c>
      <c r="B22" s="264" t="s">
        <v>174</v>
      </c>
      <c r="C22" s="265">
        <v>1514</v>
      </c>
      <c r="D22" s="265">
        <v>455</v>
      </c>
      <c r="E22" s="265">
        <v>302</v>
      </c>
      <c r="F22" s="265">
        <v>851</v>
      </c>
      <c r="G22" s="265">
        <v>0</v>
      </c>
      <c r="H22" s="265">
        <v>2820</v>
      </c>
      <c r="I22" s="265">
        <v>0</v>
      </c>
      <c r="J22" s="265">
        <v>0</v>
      </c>
      <c r="K22" s="265">
        <v>2053</v>
      </c>
      <c r="L22" s="265">
        <v>0</v>
      </c>
      <c r="M22" s="265">
        <v>0</v>
      </c>
      <c r="N22" s="265">
        <f t="shared" si="1"/>
        <v>7995</v>
      </c>
    </row>
    <row r="23" spans="1:14" s="287" customFormat="1" ht="24" customHeight="1">
      <c r="A23" s="252" t="s">
        <v>0</v>
      </c>
      <c r="B23" s="253" t="s">
        <v>89</v>
      </c>
      <c r="C23" s="254">
        <v>0</v>
      </c>
      <c r="D23" s="254">
        <v>0</v>
      </c>
      <c r="E23" s="254">
        <v>0</v>
      </c>
      <c r="F23" s="254">
        <v>0</v>
      </c>
      <c r="G23" s="254">
        <v>0</v>
      </c>
      <c r="H23" s="254">
        <v>262</v>
      </c>
      <c r="I23" s="254">
        <v>0</v>
      </c>
      <c r="J23" s="254">
        <v>0</v>
      </c>
      <c r="K23" s="254">
        <v>0</v>
      </c>
      <c r="L23" s="254">
        <v>0</v>
      </c>
      <c r="M23" s="254">
        <v>0</v>
      </c>
      <c r="N23" s="272">
        <f t="shared" si="1"/>
        <v>262</v>
      </c>
    </row>
    <row r="24" spans="1:14" ht="24" customHeight="1">
      <c r="A24" s="252" t="s">
        <v>2</v>
      </c>
      <c r="B24" s="253" t="s">
        <v>91</v>
      </c>
      <c r="C24" s="254">
        <v>0</v>
      </c>
      <c r="D24" s="254">
        <v>1475</v>
      </c>
      <c r="E24" s="254">
        <v>0</v>
      </c>
      <c r="F24" s="254">
        <v>0</v>
      </c>
      <c r="G24" s="254">
        <v>456</v>
      </c>
      <c r="H24" s="254">
        <v>17879</v>
      </c>
      <c r="I24" s="254">
        <v>0</v>
      </c>
      <c r="J24" s="254">
        <v>0</v>
      </c>
      <c r="K24" s="254">
        <v>1050</v>
      </c>
      <c r="L24" s="254">
        <v>0</v>
      </c>
      <c r="M24" s="254">
        <v>0</v>
      </c>
      <c r="N24" s="272">
        <f t="shared" si="1"/>
        <v>20860</v>
      </c>
    </row>
    <row r="25" spans="1:14" ht="24" customHeight="1">
      <c r="A25" s="273" t="s">
        <v>3</v>
      </c>
      <c r="B25" s="274" t="s">
        <v>134</v>
      </c>
      <c r="C25" s="275">
        <f t="shared" ref="C25:E25" si="2">SUM(C5+C17+C18+C22+C23+C24)</f>
        <v>1408336</v>
      </c>
      <c r="D25" s="275">
        <f t="shared" si="2"/>
        <v>872722</v>
      </c>
      <c r="E25" s="275">
        <f t="shared" si="2"/>
        <v>794861</v>
      </c>
      <c r="F25" s="275">
        <f t="shared" ref="F25:L25" si="3">SUM(F5+F17+F18+F22+F23+F24)</f>
        <v>1091911</v>
      </c>
      <c r="G25" s="275">
        <f t="shared" si="3"/>
        <v>928745</v>
      </c>
      <c r="H25" s="275">
        <f t="shared" si="3"/>
        <v>873732</v>
      </c>
      <c r="I25" s="275">
        <f t="shared" si="3"/>
        <v>475511</v>
      </c>
      <c r="J25" s="275">
        <f t="shared" si="3"/>
        <v>607821</v>
      </c>
      <c r="K25" s="275">
        <f t="shared" ref="K25" si="4">SUM(K5+K17+K18+K22+K23+K24)</f>
        <v>1603227</v>
      </c>
      <c r="L25" s="275">
        <f t="shared" si="3"/>
        <v>701884</v>
      </c>
      <c r="M25" s="275">
        <f>SUM(M5+M17+M18+M22+M23+M24)</f>
        <v>740466</v>
      </c>
      <c r="N25" s="275">
        <f>SUM(C25:L25)</f>
        <v>9358750</v>
      </c>
    </row>
    <row r="27" spans="1:14">
      <c r="A27" s="361" t="s">
        <v>744</v>
      </c>
      <c r="B27" s="361" t="s">
        <v>742</v>
      </c>
    </row>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sheetData>
  <phoneticPr fontId="2"/>
  <pageMargins left="0.78700000000000003" right="0.78700000000000003" top="0.98399999999999999" bottom="0.98399999999999999" header="0.51200000000000001" footer="0.51200000000000001"/>
  <pageSetup paperSize="9" scale="86" orientation="landscape" horizontalDpi="1200" verticalDpi="1200" r:id="rId1"/>
  <headerFooter alignWithMargins="0">
    <oddFooter>&amp;R21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Z52"/>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325" customWidth="1"/>
    <col min="3" max="7" width="15.83203125" style="325" customWidth="1"/>
    <col min="8" max="12" width="15.83203125" style="332" customWidth="1"/>
    <col min="13" max="13" width="15.83203125" style="325" customWidth="1"/>
    <col min="14" max="14" width="16.83203125" style="325" customWidth="1"/>
    <col min="15" max="15" width="9.6640625" style="325" bestFit="1" customWidth="1"/>
    <col min="16" max="16" width="9" style="333"/>
    <col min="17" max="16384" width="9" style="325"/>
  </cols>
  <sheetData>
    <row r="1" spans="1:260" s="316" customFormat="1" ht="24" customHeight="1">
      <c r="A1" s="315" t="s">
        <v>817</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t="s">
        <v>438</v>
      </c>
      <c r="BJ1" s="317" t="s">
        <v>438</v>
      </c>
      <c r="BK1" s="317" t="s">
        <v>438</v>
      </c>
      <c r="BL1" s="317" t="s">
        <v>438</v>
      </c>
      <c r="BM1" s="317" t="s">
        <v>438</v>
      </c>
      <c r="BN1" s="317" t="s">
        <v>438</v>
      </c>
      <c r="BO1" s="317" t="s">
        <v>438</v>
      </c>
      <c r="BP1" s="317" t="s">
        <v>438</v>
      </c>
      <c r="BQ1" s="317" t="s">
        <v>438</v>
      </c>
      <c r="BR1" s="317" t="s">
        <v>438</v>
      </c>
      <c r="BS1" s="317" t="s">
        <v>438</v>
      </c>
      <c r="BT1" s="317" t="s">
        <v>438</v>
      </c>
      <c r="BU1" s="317" t="s">
        <v>438</v>
      </c>
      <c r="BV1" s="317" t="s">
        <v>438</v>
      </c>
      <c r="BW1" s="317" t="s">
        <v>438</v>
      </c>
      <c r="BX1" s="317" t="s">
        <v>438</v>
      </c>
      <c r="BY1" s="317" t="s">
        <v>438</v>
      </c>
      <c r="BZ1" s="317" t="s">
        <v>438</v>
      </c>
      <c r="CA1" s="317" t="s">
        <v>438</v>
      </c>
      <c r="CB1" s="317" t="s">
        <v>438</v>
      </c>
      <c r="CC1" s="317" t="s">
        <v>438</v>
      </c>
      <c r="CD1" s="317" t="s">
        <v>438</v>
      </c>
      <c r="CE1" s="317" t="s">
        <v>438</v>
      </c>
      <c r="CF1" s="317" t="s">
        <v>438</v>
      </c>
      <c r="CG1" s="317" t="s">
        <v>438</v>
      </c>
      <c r="CH1" s="317" t="s">
        <v>438</v>
      </c>
      <c r="CI1" s="317" t="s">
        <v>438</v>
      </c>
      <c r="CJ1" s="317" t="s">
        <v>438</v>
      </c>
      <c r="CK1" s="317" t="s">
        <v>438</v>
      </c>
      <c r="CL1" s="317" t="s">
        <v>438</v>
      </c>
      <c r="CM1" s="317" t="s">
        <v>438</v>
      </c>
      <c r="CN1" s="317" t="s">
        <v>438</v>
      </c>
      <c r="CO1" s="317" t="s">
        <v>438</v>
      </c>
      <c r="CP1" s="317" t="s">
        <v>438</v>
      </c>
      <c r="CQ1" s="317" t="s">
        <v>438</v>
      </c>
      <c r="CR1" s="317" t="s">
        <v>438</v>
      </c>
      <c r="CS1" s="317" t="s">
        <v>438</v>
      </c>
      <c r="CT1" s="317" t="s">
        <v>438</v>
      </c>
      <c r="CU1" s="317" t="s">
        <v>438</v>
      </c>
      <c r="CV1" s="317" t="s">
        <v>438</v>
      </c>
      <c r="CW1" s="317" t="s">
        <v>438</v>
      </c>
      <c r="CX1" s="317" t="s">
        <v>438</v>
      </c>
      <c r="CY1" s="317" t="s">
        <v>438</v>
      </c>
      <c r="CZ1" s="317" t="s">
        <v>438</v>
      </c>
      <c r="DA1" s="317" t="s">
        <v>438</v>
      </c>
      <c r="DB1" s="317" t="s">
        <v>438</v>
      </c>
      <c r="DC1" s="317" t="s">
        <v>438</v>
      </c>
      <c r="DD1" s="317" t="s">
        <v>438</v>
      </c>
      <c r="DE1" s="317" t="s">
        <v>438</v>
      </c>
      <c r="DF1" s="317" t="s">
        <v>438</v>
      </c>
      <c r="DG1" s="317" t="s">
        <v>438</v>
      </c>
      <c r="DH1" s="317" t="s">
        <v>438</v>
      </c>
      <c r="DI1" s="317" t="s">
        <v>438</v>
      </c>
      <c r="DJ1" s="317" t="s">
        <v>438</v>
      </c>
      <c r="DK1" s="317" t="s">
        <v>438</v>
      </c>
      <c r="DL1" s="317" t="s">
        <v>438</v>
      </c>
      <c r="DM1" s="317" t="s">
        <v>438</v>
      </c>
      <c r="DN1" s="317" t="s">
        <v>438</v>
      </c>
      <c r="DO1" s="317" t="s">
        <v>438</v>
      </c>
      <c r="DP1" s="317" t="s">
        <v>438</v>
      </c>
      <c r="DQ1" s="317" t="s">
        <v>438</v>
      </c>
      <c r="DR1" s="317" t="s">
        <v>438</v>
      </c>
      <c r="DS1" s="317" t="s">
        <v>438</v>
      </c>
      <c r="DT1" s="317" t="s">
        <v>438</v>
      </c>
      <c r="DU1" s="317" t="s">
        <v>438</v>
      </c>
      <c r="DV1" s="317" t="s">
        <v>438</v>
      </c>
      <c r="DW1" s="317" t="s">
        <v>438</v>
      </c>
      <c r="DX1" s="317" t="s">
        <v>438</v>
      </c>
      <c r="DY1" s="317" t="s">
        <v>438</v>
      </c>
      <c r="DZ1" s="317" t="s">
        <v>438</v>
      </c>
      <c r="EA1" s="317" t="s">
        <v>438</v>
      </c>
      <c r="EB1" s="317" t="s">
        <v>438</v>
      </c>
      <c r="EC1" s="317" t="s">
        <v>438</v>
      </c>
      <c r="ED1" s="317" t="s">
        <v>438</v>
      </c>
      <c r="EE1" s="317" t="s">
        <v>438</v>
      </c>
      <c r="EF1" s="317" t="s">
        <v>438</v>
      </c>
      <c r="EG1" s="317" t="s">
        <v>438</v>
      </c>
      <c r="EH1" s="317" t="s">
        <v>438</v>
      </c>
      <c r="EI1" s="317" t="s">
        <v>438</v>
      </c>
      <c r="EJ1" s="317" t="s">
        <v>438</v>
      </c>
      <c r="EK1" s="317" t="s">
        <v>438</v>
      </c>
      <c r="EL1" s="317" t="s">
        <v>438</v>
      </c>
      <c r="EM1" s="317" t="s">
        <v>438</v>
      </c>
      <c r="EN1" s="317" t="s">
        <v>438</v>
      </c>
      <c r="EO1" s="317" t="s">
        <v>438</v>
      </c>
      <c r="EP1" s="317" t="s">
        <v>438</v>
      </c>
      <c r="EQ1" s="317" t="s">
        <v>438</v>
      </c>
      <c r="ER1" s="317" t="s">
        <v>438</v>
      </c>
      <c r="ES1" s="317" t="s">
        <v>438</v>
      </c>
      <c r="ET1" s="317" t="s">
        <v>438</v>
      </c>
      <c r="EU1" s="317" t="s">
        <v>438</v>
      </c>
      <c r="EV1" s="317" t="s">
        <v>438</v>
      </c>
      <c r="EW1" s="317" t="s">
        <v>438</v>
      </c>
      <c r="EX1" s="317" t="s">
        <v>438</v>
      </c>
      <c r="EY1" s="317" t="s">
        <v>438</v>
      </c>
      <c r="EZ1" s="317" t="s">
        <v>438</v>
      </c>
      <c r="FA1" s="317" t="s">
        <v>438</v>
      </c>
      <c r="FB1" s="317" t="s">
        <v>438</v>
      </c>
      <c r="FC1" s="317" t="s">
        <v>438</v>
      </c>
      <c r="FD1" s="317" t="s">
        <v>438</v>
      </c>
      <c r="FE1" s="317" t="s">
        <v>438</v>
      </c>
      <c r="FF1" s="317" t="s">
        <v>438</v>
      </c>
      <c r="FG1" s="317" t="s">
        <v>438</v>
      </c>
      <c r="FH1" s="317" t="s">
        <v>438</v>
      </c>
      <c r="FI1" s="317" t="s">
        <v>438</v>
      </c>
      <c r="FJ1" s="317" t="s">
        <v>438</v>
      </c>
      <c r="FK1" s="317" t="s">
        <v>438</v>
      </c>
      <c r="FL1" s="317" t="s">
        <v>438</v>
      </c>
      <c r="FM1" s="317" t="s">
        <v>438</v>
      </c>
      <c r="FN1" s="317" t="s">
        <v>438</v>
      </c>
      <c r="FO1" s="317" t="s">
        <v>438</v>
      </c>
      <c r="FP1" s="317" t="s">
        <v>438</v>
      </c>
      <c r="FQ1" s="317" t="s">
        <v>438</v>
      </c>
      <c r="FR1" s="317" t="s">
        <v>438</v>
      </c>
      <c r="FS1" s="317" t="s">
        <v>438</v>
      </c>
      <c r="FT1" s="317" t="s">
        <v>438</v>
      </c>
      <c r="FU1" s="317" t="s">
        <v>438</v>
      </c>
      <c r="FV1" s="317" t="s">
        <v>438</v>
      </c>
      <c r="FW1" s="317" t="s">
        <v>438</v>
      </c>
      <c r="FX1" s="317" t="s">
        <v>438</v>
      </c>
      <c r="FY1" s="317" t="s">
        <v>438</v>
      </c>
      <c r="FZ1" s="317" t="s">
        <v>438</v>
      </c>
      <c r="GA1" s="317" t="s">
        <v>438</v>
      </c>
      <c r="GB1" s="317" t="s">
        <v>438</v>
      </c>
      <c r="GC1" s="317" t="s">
        <v>438</v>
      </c>
      <c r="GD1" s="317" t="s">
        <v>438</v>
      </c>
      <c r="GE1" s="317" t="s">
        <v>438</v>
      </c>
      <c r="GF1" s="317" t="s">
        <v>438</v>
      </c>
      <c r="GG1" s="317" t="s">
        <v>438</v>
      </c>
      <c r="GH1" s="317" t="s">
        <v>438</v>
      </c>
      <c r="GI1" s="317" t="s">
        <v>438</v>
      </c>
      <c r="GJ1" s="317" t="s">
        <v>438</v>
      </c>
      <c r="GK1" s="317" t="s">
        <v>438</v>
      </c>
      <c r="GL1" s="317" t="s">
        <v>438</v>
      </c>
      <c r="GM1" s="317" t="s">
        <v>438</v>
      </c>
      <c r="GN1" s="317" t="s">
        <v>438</v>
      </c>
      <c r="GO1" s="317" t="s">
        <v>438</v>
      </c>
      <c r="GP1" s="317" t="s">
        <v>438</v>
      </c>
      <c r="GQ1" s="317" t="s">
        <v>438</v>
      </c>
      <c r="GR1" s="317" t="s">
        <v>438</v>
      </c>
      <c r="GS1" s="317" t="s">
        <v>438</v>
      </c>
      <c r="GT1" s="317" t="s">
        <v>438</v>
      </c>
      <c r="GU1" s="317" t="s">
        <v>438</v>
      </c>
      <c r="GV1" s="317" t="s">
        <v>438</v>
      </c>
      <c r="GW1" s="317" t="s">
        <v>438</v>
      </c>
      <c r="GX1" s="317" t="s">
        <v>438</v>
      </c>
      <c r="GY1" s="317" t="s">
        <v>438</v>
      </c>
      <c r="GZ1" s="317" t="s">
        <v>438</v>
      </c>
      <c r="HA1" s="317" t="s">
        <v>438</v>
      </c>
      <c r="HB1" s="317" t="s">
        <v>438</v>
      </c>
      <c r="HC1" s="317" t="s">
        <v>438</v>
      </c>
      <c r="HD1" s="317" t="s">
        <v>438</v>
      </c>
      <c r="HE1" s="317" t="s">
        <v>438</v>
      </c>
      <c r="HF1" s="317" t="s">
        <v>438</v>
      </c>
      <c r="HG1" s="317" t="s">
        <v>438</v>
      </c>
      <c r="HH1" s="317" t="s">
        <v>438</v>
      </c>
      <c r="HI1" s="317" t="s">
        <v>438</v>
      </c>
      <c r="HJ1" s="317" t="s">
        <v>438</v>
      </c>
      <c r="HK1" s="317" t="s">
        <v>438</v>
      </c>
      <c r="HL1" s="317" t="s">
        <v>438</v>
      </c>
      <c r="HM1" s="317" t="s">
        <v>438</v>
      </c>
      <c r="HN1" s="317" t="s">
        <v>438</v>
      </c>
      <c r="HO1" s="317" t="s">
        <v>438</v>
      </c>
      <c r="HP1" s="317" t="s">
        <v>438</v>
      </c>
      <c r="HQ1" s="317" t="s">
        <v>438</v>
      </c>
      <c r="HR1" s="317" t="s">
        <v>438</v>
      </c>
      <c r="HS1" s="317" t="s">
        <v>438</v>
      </c>
      <c r="HT1" s="317" t="s">
        <v>438</v>
      </c>
      <c r="HU1" s="317" t="s">
        <v>438</v>
      </c>
      <c r="HV1" s="317" t="s">
        <v>438</v>
      </c>
      <c r="HW1" s="317" t="s">
        <v>438</v>
      </c>
      <c r="HX1" s="317" t="s">
        <v>438</v>
      </c>
      <c r="HY1" s="317" t="s">
        <v>438</v>
      </c>
      <c r="HZ1" s="317" t="s">
        <v>438</v>
      </c>
      <c r="IA1" s="317" t="s">
        <v>438</v>
      </c>
      <c r="IB1" s="317" t="s">
        <v>438</v>
      </c>
      <c r="IC1" s="317" t="s">
        <v>438</v>
      </c>
      <c r="ID1" s="317" t="s">
        <v>438</v>
      </c>
      <c r="IE1" s="317" t="s">
        <v>438</v>
      </c>
      <c r="IF1" s="317" t="s">
        <v>438</v>
      </c>
      <c r="IG1" s="317" t="s">
        <v>438</v>
      </c>
      <c r="IH1" s="317" t="s">
        <v>438</v>
      </c>
      <c r="II1" s="317" t="s">
        <v>438</v>
      </c>
      <c r="IJ1" s="317" t="s">
        <v>438</v>
      </c>
      <c r="IK1" s="317" t="s">
        <v>438</v>
      </c>
      <c r="IL1" s="317" t="s">
        <v>438</v>
      </c>
      <c r="IM1" s="317" t="s">
        <v>438</v>
      </c>
      <c r="IN1" s="317" t="s">
        <v>438</v>
      </c>
      <c r="IO1" s="317" t="s">
        <v>438</v>
      </c>
      <c r="IP1" s="317" t="s">
        <v>438</v>
      </c>
      <c r="IQ1" s="317" t="s">
        <v>438</v>
      </c>
      <c r="IR1" s="317" t="s">
        <v>438</v>
      </c>
      <c r="IS1" s="317" t="s">
        <v>438</v>
      </c>
      <c r="IT1" s="317" t="s">
        <v>438</v>
      </c>
      <c r="IU1" s="317" t="s">
        <v>438</v>
      </c>
      <c r="IV1" s="317" t="s">
        <v>438</v>
      </c>
      <c r="IW1" s="317" t="s">
        <v>438</v>
      </c>
      <c r="IX1" s="317" t="s">
        <v>438</v>
      </c>
      <c r="IY1" s="317" t="s">
        <v>438</v>
      </c>
      <c r="IZ1" s="317" t="s">
        <v>438</v>
      </c>
    </row>
    <row r="2" spans="1:260" s="318" customFormat="1" ht="24" customHeight="1">
      <c r="A2" s="328" t="s">
        <v>818</v>
      </c>
      <c r="N2" s="329"/>
      <c r="O2" s="330"/>
    </row>
    <row r="3" spans="1:260" s="278" customFormat="1" ht="24" customHeight="1">
      <c r="A3" s="244"/>
      <c r="B3" s="244"/>
      <c r="C3" s="247"/>
      <c r="D3" s="247"/>
      <c r="E3" s="247"/>
      <c r="F3" s="247"/>
      <c r="G3" s="247"/>
      <c r="H3" s="247"/>
      <c r="I3" s="247"/>
      <c r="J3" s="244"/>
      <c r="K3" s="244"/>
      <c r="L3" s="244"/>
      <c r="M3" s="247"/>
      <c r="N3" s="248" t="s">
        <v>176</v>
      </c>
    </row>
    <row r="4" spans="1:260" s="27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260" s="278" customFormat="1" ht="24" customHeight="1">
      <c r="A5" s="252" t="s">
        <v>164</v>
      </c>
      <c r="B5" s="253" t="s">
        <v>163</v>
      </c>
      <c r="C5" s="254">
        <v>47505</v>
      </c>
      <c r="D5" s="254">
        <v>45454</v>
      </c>
      <c r="E5" s="254">
        <v>52941</v>
      </c>
      <c r="F5" s="254">
        <v>55075</v>
      </c>
      <c r="G5" s="254">
        <v>55786</v>
      </c>
      <c r="H5" s="254">
        <v>50748</v>
      </c>
      <c r="I5" s="254">
        <v>48333</v>
      </c>
      <c r="J5" s="254">
        <v>64608</v>
      </c>
      <c r="K5" s="254">
        <v>55243</v>
      </c>
      <c r="L5" s="254">
        <v>92224</v>
      </c>
      <c r="M5" s="254">
        <v>71242</v>
      </c>
      <c r="N5" s="254">
        <f>SUM(C5:M5)</f>
        <v>639159</v>
      </c>
    </row>
    <row r="6" spans="1:260" s="293" customFormat="1" ht="24" customHeight="1">
      <c r="A6" s="263" t="s">
        <v>211</v>
      </c>
      <c r="B6" s="264" t="s">
        <v>208</v>
      </c>
      <c r="C6" s="265">
        <v>1657</v>
      </c>
      <c r="D6" s="265">
        <v>4666</v>
      </c>
      <c r="E6" s="265">
        <v>5974</v>
      </c>
      <c r="F6" s="265">
        <v>221</v>
      </c>
      <c r="G6" s="265">
        <v>775</v>
      </c>
      <c r="H6" s="265">
        <v>1493</v>
      </c>
      <c r="I6" s="265">
        <v>294</v>
      </c>
      <c r="J6" s="265">
        <v>1275</v>
      </c>
      <c r="K6" s="265">
        <v>803</v>
      </c>
      <c r="L6" s="265">
        <v>2643</v>
      </c>
      <c r="M6" s="265">
        <v>2123</v>
      </c>
      <c r="N6" s="254">
        <f t="shared" ref="N6:N10" si="0">SUM(C6:M6)</f>
        <v>21924</v>
      </c>
    </row>
    <row r="7" spans="1:260" s="278" customFormat="1" ht="24" customHeight="1">
      <c r="A7" s="252" t="s">
        <v>366</v>
      </c>
      <c r="B7" s="253" t="s">
        <v>367</v>
      </c>
      <c r="C7" s="254">
        <v>0</v>
      </c>
      <c r="D7" s="254">
        <v>0</v>
      </c>
      <c r="E7" s="254">
        <v>0</v>
      </c>
      <c r="F7" s="254">
        <v>0</v>
      </c>
      <c r="G7" s="254">
        <v>0</v>
      </c>
      <c r="H7" s="254">
        <v>3798</v>
      </c>
      <c r="I7" s="254">
        <v>0</v>
      </c>
      <c r="J7" s="254">
        <v>0</v>
      </c>
      <c r="K7" s="254">
        <v>275</v>
      </c>
      <c r="L7" s="254">
        <v>0</v>
      </c>
      <c r="M7" s="254">
        <v>0</v>
      </c>
      <c r="N7" s="254">
        <f t="shared" si="0"/>
        <v>4073</v>
      </c>
    </row>
    <row r="8" spans="1:260" s="278" customFormat="1" ht="24" customHeight="1">
      <c r="A8" s="252" t="s">
        <v>114</v>
      </c>
      <c r="B8" s="253" t="s">
        <v>87</v>
      </c>
      <c r="C8" s="254">
        <v>545129</v>
      </c>
      <c r="D8" s="254">
        <v>2149050</v>
      </c>
      <c r="E8" s="254">
        <v>1094561</v>
      </c>
      <c r="F8" s="254">
        <v>1977915</v>
      </c>
      <c r="G8" s="254">
        <v>2024212</v>
      </c>
      <c r="H8" s="254">
        <v>2630089</v>
      </c>
      <c r="I8" s="254">
        <v>17766</v>
      </c>
      <c r="J8" s="254">
        <v>712294</v>
      </c>
      <c r="K8" s="254">
        <v>79436</v>
      </c>
      <c r="L8" s="254">
        <v>62784</v>
      </c>
      <c r="M8" s="254">
        <v>334113</v>
      </c>
      <c r="N8" s="254">
        <f t="shared" si="0"/>
        <v>11627349</v>
      </c>
    </row>
    <row r="9" spans="1:260" s="278" customFormat="1" ht="24" customHeight="1">
      <c r="A9" s="252" t="s">
        <v>119</v>
      </c>
      <c r="B9" s="253" t="s">
        <v>168</v>
      </c>
      <c r="C9" s="254">
        <v>20054</v>
      </c>
      <c r="D9" s="254">
        <v>3666</v>
      </c>
      <c r="E9" s="254">
        <v>1958</v>
      </c>
      <c r="F9" s="254">
        <v>4573</v>
      </c>
      <c r="G9" s="254">
        <v>5704</v>
      </c>
      <c r="H9" s="254">
        <v>63131</v>
      </c>
      <c r="I9" s="254">
        <v>67240</v>
      </c>
      <c r="J9" s="254">
        <v>43345</v>
      </c>
      <c r="K9" s="254">
        <v>70482</v>
      </c>
      <c r="L9" s="254">
        <v>15803</v>
      </c>
      <c r="M9" s="254">
        <v>29649</v>
      </c>
      <c r="N9" s="254">
        <f t="shared" si="0"/>
        <v>325605</v>
      </c>
    </row>
    <row r="10" spans="1:260" s="278" customFormat="1" ht="24" customHeight="1">
      <c r="A10" s="252" t="s">
        <v>177</v>
      </c>
      <c r="B10" s="253" t="s">
        <v>172</v>
      </c>
      <c r="C10" s="254">
        <v>257290</v>
      </c>
      <c r="D10" s="254">
        <v>322579</v>
      </c>
      <c r="E10" s="254">
        <v>201661</v>
      </c>
      <c r="F10" s="254">
        <v>187219</v>
      </c>
      <c r="G10" s="254">
        <v>222051</v>
      </c>
      <c r="H10" s="254">
        <v>381356</v>
      </c>
      <c r="I10" s="254">
        <v>383104</v>
      </c>
      <c r="J10" s="254">
        <v>439476</v>
      </c>
      <c r="K10" s="254">
        <v>590140</v>
      </c>
      <c r="L10" s="254">
        <v>706330</v>
      </c>
      <c r="M10" s="254">
        <v>835907</v>
      </c>
      <c r="N10" s="254">
        <f t="shared" si="0"/>
        <v>4527113</v>
      </c>
    </row>
    <row r="11" spans="1:260" s="278" customFormat="1" ht="24" customHeight="1">
      <c r="A11" s="255" t="s">
        <v>471</v>
      </c>
      <c r="B11" s="255" t="s">
        <v>178</v>
      </c>
      <c r="C11" s="256">
        <v>43414</v>
      </c>
      <c r="D11" s="256">
        <v>68448</v>
      </c>
      <c r="E11" s="256">
        <v>36397</v>
      </c>
      <c r="F11" s="256">
        <v>38260</v>
      </c>
      <c r="G11" s="256">
        <v>60879</v>
      </c>
      <c r="H11" s="256">
        <v>164104</v>
      </c>
      <c r="I11" s="256">
        <v>129110</v>
      </c>
      <c r="J11" s="256">
        <v>180907</v>
      </c>
      <c r="K11" s="256">
        <v>230667</v>
      </c>
      <c r="L11" s="256">
        <v>252472</v>
      </c>
      <c r="M11" s="256">
        <v>274585</v>
      </c>
      <c r="N11" s="256">
        <f>SUM(C11:M11)</f>
        <v>1479243</v>
      </c>
    </row>
    <row r="12" spans="1:260" s="278" customFormat="1" ht="24" customHeight="1">
      <c r="A12" s="255" t="s">
        <v>263</v>
      </c>
      <c r="B12" s="255" t="s">
        <v>179</v>
      </c>
      <c r="C12" s="256">
        <v>0</v>
      </c>
      <c r="D12" s="256">
        <v>0</v>
      </c>
      <c r="E12" s="256">
        <v>0</v>
      </c>
      <c r="F12" s="256">
        <v>0</v>
      </c>
      <c r="G12" s="256">
        <v>0</v>
      </c>
      <c r="H12" s="256">
        <v>386</v>
      </c>
      <c r="I12" s="256">
        <v>0</v>
      </c>
      <c r="J12" s="256">
        <v>0</v>
      </c>
      <c r="K12" s="256">
        <v>0</v>
      </c>
      <c r="L12" s="256">
        <v>726</v>
      </c>
      <c r="M12" s="256">
        <v>758</v>
      </c>
      <c r="N12" s="256">
        <f t="shared" ref="N12:N18" si="1">SUM(C12:M12)</f>
        <v>1870</v>
      </c>
    </row>
    <row r="13" spans="1:260" s="278" customFormat="1" ht="24" customHeight="1">
      <c r="A13" s="255" t="s">
        <v>264</v>
      </c>
      <c r="B13" s="255" t="s">
        <v>191</v>
      </c>
      <c r="C13" s="256">
        <v>233</v>
      </c>
      <c r="D13" s="256">
        <v>0</v>
      </c>
      <c r="E13" s="256">
        <v>0</v>
      </c>
      <c r="F13" s="256">
        <v>230</v>
      </c>
      <c r="G13" s="256">
        <v>1972</v>
      </c>
      <c r="H13" s="256">
        <v>1020</v>
      </c>
      <c r="I13" s="256">
        <v>441</v>
      </c>
      <c r="J13" s="256">
        <v>1509</v>
      </c>
      <c r="K13" s="256">
        <v>633</v>
      </c>
      <c r="L13" s="256">
        <v>1467</v>
      </c>
      <c r="M13" s="256">
        <v>11063</v>
      </c>
      <c r="N13" s="256">
        <f t="shared" si="1"/>
        <v>18568</v>
      </c>
    </row>
    <row r="14" spans="1:260" s="278" customFormat="1" ht="24" customHeight="1">
      <c r="A14" s="255" t="s">
        <v>266</v>
      </c>
      <c r="B14" s="255" t="s">
        <v>190</v>
      </c>
      <c r="C14" s="256">
        <v>15415</v>
      </c>
      <c r="D14" s="256">
        <v>165718</v>
      </c>
      <c r="E14" s="256">
        <v>23816</v>
      </c>
      <c r="F14" s="256">
        <v>11438</v>
      </c>
      <c r="G14" s="256">
        <v>25273</v>
      </c>
      <c r="H14" s="256">
        <v>49721</v>
      </c>
      <c r="I14" s="256">
        <v>15080</v>
      </c>
      <c r="J14" s="256">
        <v>17817</v>
      </c>
      <c r="K14" s="256">
        <v>63521</v>
      </c>
      <c r="L14" s="256">
        <v>191895</v>
      </c>
      <c r="M14" s="256">
        <v>199770</v>
      </c>
      <c r="N14" s="256">
        <f t="shared" si="1"/>
        <v>779464</v>
      </c>
    </row>
    <row r="15" spans="1:260" s="278" customFormat="1" ht="24" customHeight="1">
      <c r="A15" s="255" t="s">
        <v>267</v>
      </c>
      <c r="B15" s="255" t="s">
        <v>88</v>
      </c>
      <c r="C15" s="256">
        <v>292</v>
      </c>
      <c r="D15" s="256">
        <v>828</v>
      </c>
      <c r="E15" s="256">
        <v>358</v>
      </c>
      <c r="F15" s="256">
        <v>332</v>
      </c>
      <c r="G15" s="256">
        <v>1545</v>
      </c>
      <c r="H15" s="256">
        <v>4644</v>
      </c>
      <c r="I15" s="256">
        <v>7357</v>
      </c>
      <c r="J15" s="256">
        <v>9910</v>
      </c>
      <c r="K15" s="256">
        <v>10840</v>
      </c>
      <c r="L15" s="256">
        <v>18414</v>
      </c>
      <c r="M15" s="256">
        <v>25573</v>
      </c>
      <c r="N15" s="256">
        <f t="shared" si="1"/>
        <v>80093</v>
      </c>
    </row>
    <row r="16" spans="1:260" s="278" customFormat="1" ht="24" customHeight="1">
      <c r="A16" s="255" t="s">
        <v>268</v>
      </c>
      <c r="B16" s="255" t="s">
        <v>180</v>
      </c>
      <c r="C16" s="256">
        <v>41218</v>
      </c>
      <c r="D16" s="256">
        <v>5261</v>
      </c>
      <c r="E16" s="256">
        <v>2005</v>
      </c>
      <c r="F16" s="256">
        <v>7075</v>
      </c>
      <c r="G16" s="256">
        <v>4358</v>
      </c>
      <c r="H16" s="256">
        <v>8289</v>
      </c>
      <c r="I16" s="256">
        <v>12447</v>
      </c>
      <c r="J16" s="256">
        <v>11257</v>
      </c>
      <c r="K16" s="256">
        <v>17125</v>
      </c>
      <c r="L16" s="256">
        <v>8065</v>
      </c>
      <c r="M16" s="256">
        <v>26828</v>
      </c>
      <c r="N16" s="256">
        <f t="shared" si="1"/>
        <v>143928</v>
      </c>
    </row>
    <row r="17" spans="1:14" s="278" customFormat="1" ht="24" customHeight="1">
      <c r="A17" s="255" t="s">
        <v>269</v>
      </c>
      <c r="B17" s="255" t="s">
        <v>205</v>
      </c>
      <c r="C17" s="256">
        <v>851</v>
      </c>
      <c r="D17" s="256">
        <v>0</v>
      </c>
      <c r="E17" s="256">
        <v>0</v>
      </c>
      <c r="F17" s="256">
        <v>254</v>
      </c>
      <c r="G17" s="256">
        <v>10719</v>
      </c>
      <c r="H17" s="256">
        <v>663</v>
      </c>
      <c r="I17" s="256">
        <v>1120</v>
      </c>
      <c r="J17" s="256">
        <v>265</v>
      </c>
      <c r="K17" s="256">
        <v>4287</v>
      </c>
      <c r="L17" s="256">
        <v>2189</v>
      </c>
      <c r="M17" s="256">
        <v>2690</v>
      </c>
      <c r="N17" s="256">
        <f t="shared" si="1"/>
        <v>23038</v>
      </c>
    </row>
    <row r="18" spans="1:14" s="278" customFormat="1" ht="24" customHeight="1">
      <c r="A18" s="268" t="s">
        <v>270</v>
      </c>
      <c r="B18" s="268" t="s">
        <v>181</v>
      </c>
      <c r="C18" s="256">
        <v>155867</v>
      </c>
      <c r="D18" s="256">
        <v>82324</v>
      </c>
      <c r="E18" s="256">
        <v>139085</v>
      </c>
      <c r="F18" s="256">
        <v>129630</v>
      </c>
      <c r="G18" s="256">
        <v>117305</v>
      </c>
      <c r="H18" s="256">
        <v>152529</v>
      </c>
      <c r="I18" s="256">
        <v>217549</v>
      </c>
      <c r="J18" s="256">
        <v>217811</v>
      </c>
      <c r="K18" s="256">
        <v>263067</v>
      </c>
      <c r="L18" s="256">
        <v>231102</v>
      </c>
      <c r="M18" s="256">
        <v>294640</v>
      </c>
      <c r="N18" s="256">
        <f t="shared" si="1"/>
        <v>2000909</v>
      </c>
    </row>
    <row r="19" spans="1:14" s="278" customFormat="1" ht="24" customHeight="1">
      <c r="A19" s="252" t="s">
        <v>173</v>
      </c>
      <c r="B19" s="253" t="s">
        <v>174</v>
      </c>
      <c r="C19" s="254">
        <v>124476896</v>
      </c>
      <c r="D19" s="254">
        <v>192308570</v>
      </c>
      <c r="E19" s="254">
        <v>157068471</v>
      </c>
      <c r="F19" s="254">
        <v>146303339</v>
      </c>
      <c r="G19" s="254">
        <v>145576018</v>
      </c>
      <c r="H19" s="254">
        <v>140061183</v>
      </c>
      <c r="I19" s="254">
        <v>136768712</v>
      </c>
      <c r="J19" s="254">
        <v>130540226</v>
      </c>
      <c r="K19" s="254">
        <v>161359856</v>
      </c>
      <c r="L19" s="254">
        <v>159108490</v>
      </c>
      <c r="M19" s="254">
        <v>189927950</v>
      </c>
      <c r="N19" s="331">
        <f>SUM(C19:M19)</f>
        <v>1683499711</v>
      </c>
    </row>
    <row r="20" spans="1:14" s="278" customFormat="1" ht="24" customHeight="1">
      <c r="A20" s="255" t="s">
        <v>271</v>
      </c>
      <c r="B20" s="255" t="s">
        <v>182</v>
      </c>
      <c r="C20" s="256">
        <v>674468</v>
      </c>
      <c r="D20" s="256">
        <v>873602</v>
      </c>
      <c r="E20" s="256">
        <v>807435</v>
      </c>
      <c r="F20" s="256">
        <v>846989</v>
      </c>
      <c r="G20" s="256">
        <v>1448811</v>
      </c>
      <c r="H20" s="256">
        <v>2465853</v>
      </c>
      <c r="I20" s="256">
        <v>2783435</v>
      </c>
      <c r="J20" s="256">
        <v>3372054</v>
      </c>
      <c r="K20" s="256">
        <v>3846322</v>
      </c>
      <c r="L20" s="256">
        <v>4438599</v>
      </c>
      <c r="M20" s="256">
        <v>6163329</v>
      </c>
      <c r="N20" s="256">
        <f>SUM(C20:M20)</f>
        <v>27720897</v>
      </c>
    </row>
    <row r="21" spans="1:14" s="278" customFormat="1" ht="24" customHeight="1">
      <c r="A21" s="255" t="s">
        <v>472</v>
      </c>
      <c r="B21" s="255" t="s">
        <v>183</v>
      </c>
      <c r="C21" s="256">
        <v>219476</v>
      </c>
      <c r="D21" s="256">
        <v>143396</v>
      </c>
      <c r="E21" s="256">
        <v>153985</v>
      </c>
      <c r="F21" s="256">
        <v>129847</v>
      </c>
      <c r="G21" s="256">
        <v>183346</v>
      </c>
      <c r="H21" s="256">
        <v>324878</v>
      </c>
      <c r="I21" s="256">
        <v>386339</v>
      </c>
      <c r="J21" s="256">
        <v>470147</v>
      </c>
      <c r="K21" s="256">
        <v>503636</v>
      </c>
      <c r="L21" s="256">
        <v>640651</v>
      </c>
      <c r="M21" s="256">
        <v>942148</v>
      </c>
      <c r="N21" s="256">
        <f t="shared" ref="N21:N22" si="2">SUM(C21:M21)</f>
        <v>4097849</v>
      </c>
    </row>
    <row r="22" spans="1:14" s="278" customFormat="1" ht="24" customHeight="1">
      <c r="A22" s="255" t="s">
        <v>273</v>
      </c>
      <c r="B22" s="255" t="s">
        <v>184</v>
      </c>
      <c r="C22" s="256">
        <v>123582952</v>
      </c>
      <c r="D22" s="256">
        <v>191291572</v>
      </c>
      <c r="E22" s="256">
        <v>156107051</v>
      </c>
      <c r="F22" s="256">
        <v>145326503</v>
      </c>
      <c r="G22" s="256">
        <v>143943861</v>
      </c>
      <c r="H22" s="256">
        <v>137270452</v>
      </c>
      <c r="I22" s="256">
        <v>133598938</v>
      </c>
      <c r="J22" s="256">
        <v>126698025</v>
      </c>
      <c r="K22" s="256">
        <v>157009898</v>
      </c>
      <c r="L22" s="256">
        <v>154029240</v>
      </c>
      <c r="M22" s="256">
        <v>182822473</v>
      </c>
      <c r="N22" s="256">
        <f t="shared" si="2"/>
        <v>1651680965</v>
      </c>
    </row>
    <row r="23" spans="1:14" s="278" customFormat="1" ht="24" customHeight="1">
      <c r="A23" s="280" t="s">
        <v>499</v>
      </c>
      <c r="B23" s="259" t="s">
        <v>697</v>
      </c>
      <c r="C23" s="260">
        <v>0</v>
      </c>
      <c r="D23" s="260">
        <v>0</v>
      </c>
      <c r="E23" s="260">
        <v>0</v>
      </c>
      <c r="F23" s="260">
        <v>0</v>
      </c>
      <c r="G23" s="260">
        <v>0</v>
      </c>
      <c r="H23" s="260">
        <v>0</v>
      </c>
      <c r="I23" s="260">
        <v>0</v>
      </c>
      <c r="J23" s="260">
        <v>0</v>
      </c>
      <c r="K23" s="260">
        <v>0</v>
      </c>
      <c r="L23" s="260">
        <v>798</v>
      </c>
      <c r="M23" s="260">
        <v>0</v>
      </c>
      <c r="N23" s="260">
        <f>SUM(C23:M23)</f>
        <v>798</v>
      </c>
    </row>
    <row r="24" spans="1:14" s="278" customFormat="1" ht="24" customHeight="1">
      <c r="A24" s="280" t="s">
        <v>443</v>
      </c>
      <c r="B24" s="259" t="s">
        <v>185</v>
      </c>
      <c r="C24" s="260">
        <v>5747</v>
      </c>
      <c r="D24" s="260">
        <v>16228</v>
      </c>
      <c r="E24" s="260">
        <v>685930</v>
      </c>
      <c r="F24" s="260">
        <v>34548</v>
      </c>
      <c r="G24" s="260">
        <v>38482</v>
      </c>
      <c r="H24" s="260">
        <v>0</v>
      </c>
      <c r="I24" s="260">
        <v>16907</v>
      </c>
      <c r="J24" s="260">
        <v>26100</v>
      </c>
      <c r="K24" s="260">
        <v>12896</v>
      </c>
      <c r="L24" s="260">
        <v>55082</v>
      </c>
      <c r="M24" s="260">
        <v>116930</v>
      </c>
      <c r="N24" s="260">
        <f t="shared" ref="N24:N30" si="3">SUM(C24:M24)</f>
        <v>1008850</v>
      </c>
    </row>
    <row r="25" spans="1:14" s="278" customFormat="1" ht="24" customHeight="1">
      <c r="A25" s="259" t="s">
        <v>473</v>
      </c>
      <c r="B25" s="259" t="s">
        <v>193</v>
      </c>
      <c r="C25" s="260">
        <v>0</v>
      </c>
      <c r="D25" s="260">
        <v>0</v>
      </c>
      <c r="E25" s="260">
        <v>0</v>
      </c>
      <c r="F25" s="260">
        <v>0</v>
      </c>
      <c r="G25" s="260">
        <v>0</v>
      </c>
      <c r="H25" s="260">
        <v>0</v>
      </c>
      <c r="I25" s="260">
        <v>0</v>
      </c>
      <c r="J25" s="260">
        <v>0</v>
      </c>
      <c r="K25" s="260">
        <v>1606</v>
      </c>
      <c r="L25" s="260">
        <v>387</v>
      </c>
      <c r="M25" s="260">
        <v>300</v>
      </c>
      <c r="N25" s="260">
        <f t="shared" si="3"/>
        <v>2293</v>
      </c>
    </row>
    <row r="26" spans="1:14" s="278" customFormat="1" ht="24" customHeight="1">
      <c r="A26" s="259" t="s">
        <v>446</v>
      </c>
      <c r="B26" s="259" t="s">
        <v>194</v>
      </c>
      <c r="C26" s="260">
        <v>345</v>
      </c>
      <c r="D26" s="260">
        <v>509</v>
      </c>
      <c r="E26" s="260">
        <v>609</v>
      </c>
      <c r="F26" s="260">
        <v>373</v>
      </c>
      <c r="G26" s="260">
        <v>738</v>
      </c>
      <c r="H26" s="260">
        <v>650</v>
      </c>
      <c r="I26" s="260">
        <v>0</v>
      </c>
      <c r="J26" s="260">
        <v>0</v>
      </c>
      <c r="K26" s="260">
        <v>0</v>
      </c>
      <c r="L26" s="260">
        <v>0</v>
      </c>
      <c r="M26" s="260">
        <v>0</v>
      </c>
      <c r="N26" s="260">
        <f t="shared" si="3"/>
        <v>3224</v>
      </c>
    </row>
    <row r="27" spans="1:14" s="278" customFormat="1" ht="24" customHeight="1">
      <c r="A27" s="259" t="s">
        <v>447</v>
      </c>
      <c r="B27" s="259" t="s">
        <v>365</v>
      </c>
      <c r="C27" s="260">
        <v>0</v>
      </c>
      <c r="D27" s="260">
        <v>0</v>
      </c>
      <c r="E27" s="260">
        <v>0</v>
      </c>
      <c r="F27" s="260">
        <v>36337</v>
      </c>
      <c r="G27" s="260">
        <v>0</v>
      </c>
      <c r="H27" s="260">
        <v>0</v>
      </c>
      <c r="I27" s="260">
        <v>10487</v>
      </c>
      <c r="J27" s="260">
        <v>0</v>
      </c>
      <c r="K27" s="260">
        <v>0</v>
      </c>
      <c r="L27" s="260">
        <v>664</v>
      </c>
      <c r="M27" s="260">
        <v>0</v>
      </c>
      <c r="N27" s="260">
        <f t="shared" si="3"/>
        <v>47488</v>
      </c>
    </row>
    <row r="28" spans="1:14" s="278" customFormat="1" ht="24" customHeight="1">
      <c r="A28" s="259" t="s">
        <v>448</v>
      </c>
      <c r="B28" s="259" t="s">
        <v>398</v>
      </c>
      <c r="C28" s="260">
        <v>0</v>
      </c>
      <c r="D28" s="260">
        <v>0</v>
      </c>
      <c r="E28" s="260">
        <v>0</v>
      </c>
      <c r="F28" s="260">
        <v>0</v>
      </c>
      <c r="G28" s="260">
        <v>0</v>
      </c>
      <c r="H28" s="260">
        <v>5103</v>
      </c>
      <c r="I28" s="260">
        <v>250</v>
      </c>
      <c r="J28" s="260">
        <v>12361</v>
      </c>
      <c r="K28" s="260">
        <v>0</v>
      </c>
      <c r="L28" s="260">
        <v>219</v>
      </c>
      <c r="M28" s="260">
        <v>0</v>
      </c>
      <c r="N28" s="260">
        <f t="shared" si="3"/>
        <v>17933</v>
      </c>
    </row>
    <row r="29" spans="1:14" s="278" customFormat="1" ht="24" customHeight="1">
      <c r="A29" s="259" t="s">
        <v>474</v>
      </c>
      <c r="B29" s="259" t="s">
        <v>612</v>
      </c>
      <c r="C29" s="260">
        <v>0</v>
      </c>
      <c r="D29" s="260">
        <v>0</v>
      </c>
      <c r="E29" s="260">
        <v>0</v>
      </c>
      <c r="F29" s="260">
        <v>0</v>
      </c>
      <c r="G29" s="260">
        <v>0</v>
      </c>
      <c r="H29" s="260">
        <v>0</v>
      </c>
      <c r="I29" s="260">
        <v>0</v>
      </c>
      <c r="J29" s="260">
        <v>0</v>
      </c>
      <c r="K29" s="260">
        <v>0</v>
      </c>
      <c r="L29" s="260">
        <v>0</v>
      </c>
      <c r="M29" s="260">
        <v>0</v>
      </c>
      <c r="N29" s="260">
        <f t="shared" si="3"/>
        <v>0</v>
      </c>
    </row>
    <row r="30" spans="1:14" s="278" customFormat="1" ht="24" customHeight="1">
      <c r="A30" s="259" t="s">
        <v>548</v>
      </c>
      <c r="B30" s="259" t="s">
        <v>737</v>
      </c>
      <c r="C30" s="260">
        <v>123576860</v>
      </c>
      <c r="D30" s="260">
        <v>191274396</v>
      </c>
      <c r="E30" s="260">
        <v>155419258</v>
      </c>
      <c r="F30" s="260">
        <v>145255245</v>
      </c>
      <c r="G30" s="260">
        <v>143904641</v>
      </c>
      <c r="H30" s="260">
        <v>137264699</v>
      </c>
      <c r="I30" s="260">
        <v>133571294</v>
      </c>
      <c r="J30" s="260">
        <v>126659564</v>
      </c>
      <c r="K30" s="260">
        <v>156995073</v>
      </c>
      <c r="L30" s="260">
        <v>153972090</v>
      </c>
      <c r="M30" s="260">
        <v>182703735</v>
      </c>
      <c r="N30" s="260">
        <f t="shared" si="3"/>
        <v>1650596855</v>
      </c>
    </row>
    <row r="31" spans="1:14" s="278" customFormat="1" ht="24" customHeight="1">
      <c r="A31" s="252" t="s">
        <v>125</v>
      </c>
      <c r="B31" s="253" t="s">
        <v>89</v>
      </c>
      <c r="C31" s="254">
        <v>40597</v>
      </c>
      <c r="D31" s="254">
        <v>51288</v>
      </c>
      <c r="E31" s="254">
        <v>52835</v>
      </c>
      <c r="F31" s="254">
        <v>71511</v>
      </c>
      <c r="G31" s="254">
        <v>55347</v>
      </c>
      <c r="H31" s="254">
        <v>116615</v>
      </c>
      <c r="I31" s="254">
        <v>148031</v>
      </c>
      <c r="J31" s="254">
        <v>181206</v>
      </c>
      <c r="K31" s="254">
        <v>212351</v>
      </c>
      <c r="L31" s="254">
        <v>252080</v>
      </c>
      <c r="M31" s="254">
        <v>331480</v>
      </c>
      <c r="N31" s="331">
        <f>SUM(C31:M31)</f>
        <v>1513341</v>
      </c>
    </row>
    <row r="32" spans="1:14" s="278" customFormat="1" ht="24" customHeight="1">
      <c r="A32" s="252" t="s">
        <v>90</v>
      </c>
      <c r="B32" s="253" t="s">
        <v>91</v>
      </c>
      <c r="C32" s="254">
        <v>19338</v>
      </c>
      <c r="D32" s="254">
        <v>23344</v>
      </c>
      <c r="E32" s="254">
        <v>23122</v>
      </c>
      <c r="F32" s="254">
        <v>39579</v>
      </c>
      <c r="G32" s="254">
        <v>27509</v>
      </c>
      <c r="H32" s="254">
        <v>82376</v>
      </c>
      <c r="I32" s="254">
        <v>245279</v>
      </c>
      <c r="J32" s="254">
        <v>43663</v>
      </c>
      <c r="K32" s="254">
        <v>68395</v>
      </c>
      <c r="L32" s="254">
        <v>119179</v>
      </c>
      <c r="M32" s="254">
        <v>359407</v>
      </c>
      <c r="N32" s="331">
        <f>SUM(C32:M32)</f>
        <v>1051191</v>
      </c>
    </row>
    <row r="33" spans="1:14" s="278" customFormat="1" ht="24" customHeight="1">
      <c r="A33" s="273" t="s">
        <v>3</v>
      </c>
      <c r="B33" s="274" t="s">
        <v>134</v>
      </c>
      <c r="C33" s="281">
        <f t="shared" ref="C33:M33" si="4">SUM(C5:C10,C19,C31,C32)</f>
        <v>125408466</v>
      </c>
      <c r="D33" s="281">
        <f t="shared" si="4"/>
        <v>194908617</v>
      </c>
      <c r="E33" s="281">
        <f t="shared" si="4"/>
        <v>158501523</v>
      </c>
      <c r="F33" s="281">
        <f t="shared" si="4"/>
        <v>148639432</v>
      </c>
      <c r="G33" s="281">
        <f t="shared" si="4"/>
        <v>147967402</v>
      </c>
      <c r="H33" s="281">
        <f t="shared" si="4"/>
        <v>143390789</v>
      </c>
      <c r="I33" s="281">
        <f t="shared" si="4"/>
        <v>137678759</v>
      </c>
      <c r="J33" s="281">
        <f t="shared" si="4"/>
        <v>132026093</v>
      </c>
      <c r="K33" s="281">
        <f t="shared" si="4"/>
        <v>162436981</v>
      </c>
      <c r="L33" s="281">
        <f t="shared" si="4"/>
        <v>160359533</v>
      </c>
      <c r="M33" s="281">
        <f t="shared" si="4"/>
        <v>191891871</v>
      </c>
      <c r="N33" s="281">
        <f>SUM(C33:M33)</f>
        <v>1703209466</v>
      </c>
    </row>
    <row r="34" spans="1:14" ht="19"/>
    <row r="35" spans="1:14" ht="19">
      <c r="A35" s="931" t="s">
        <v>124</v>
      </c>
      <c r="B35" s="932"/>
    </row>
    <row r="36" spans="1:14" ht="19">
      <c r="A36" s="334" t="s">
        <v>115</v>
      </c>
      <c r="B36" s="335"/>
    </row>
    <row r="37" spans="1:14" ht="19">
      <c r="A37" s="361" t="s">
        <v>744</v>
      </c>
      <c r="B37" s="361" t="s">
        <v>742</v>
      </c>
    </row>
    <row r="38" spans="1:14" ht="24" customHeight="1"/>
    <row r="39" spans="1:14" ht="24" customHeight="1"/>
    <row r="40" spans="1:14" ht="24" customHeight="1"/>
    <row r="41" spans="1:14" ht="24" customHeight="1"/>
    <row r="42" spans="1:14" ht="24" customHeight="1"/>
    <row r="43" spans="1:14" ht="24" customHeight="1"/>
    <row r="44" spans="1:14" ht="24" customHeight="1"/>
    <row r="45" spans="1:14" ht="24" customHeight="1"/>
    <row r="46" spans="1:14" ht="24" customHeight="1"/>
    <row r="47" spans="1:14" ht="24" customHeight="1"/>
    <row r="48" spans="1:14" ht="24" customHeight="1"/>
    <row r="49" ht="24" customHeight="1"/>
    <row r="50" ht="24" customHeight="1"/>
    <row r="51" ht="24" customHeight="1"/>
    <row r="52" ht="24" customHeight="1"/>
  </sheetData>
  <mergeCells count="1">
    <mergeCell ref="A35:B35"/>
  </mergeCells>
  <phoneticPr fontId="2"/>
  <pageMargins left="0.78700000000000003" right="0.78700000000000003" top="0.98399999999999999" bottom="0.98399999999999999" header="0.51200000000000001" footer="0.51200000000000001"/>
  <pageSetup paperSize="9" scale="73" orientation="landscape" horizontalDpi="300" verticalDpi="300" r:id="rId1"/>
  <headerFooter alignWithMargins="0">
    <oddFooter>&amp;R22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Z57"/>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325" customWidth="1"/>
    <col min="3" max="14" width="15.83203125" style="325" customWidth="1"/>
    <col min="15" max="16384" width="9" style="325"/>
  </cols>
  <sheetData>
    <row r="1" spans="1:260" s="316" customFormat="1" ht="24" customHeight="1">
      <c r="A1" s="315" t="s">
        <v>817</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t="s">
        <v>438</v>
      </c>
      <c r="BJ1" s="317" t="s">
        <v>438</v>
      </c>
      <c r="BK1" s="317" t="s">
        <v>438</v>
      </c>
      <c r="BL1" s="317" t="s">
        <v>438</v>
      </c>
      <c r="BM1" s="317" t="s">
        <v>438</v>
      </c>
      <c r="BN1" s="317" t="s">
        <v>438</v>
      </c>
      <c r="BO1" s="317" t="s">
        <v>438</v>
      </c>
      <c r="BP1" s="317" t="s">
        <v>438</v>
      </c>
      <c r="BQ1" s="317" t="s">
        <v>438</v>
      </c>
      <c r="BR1" s="317" t="s">
        <v>438</v>
      </c>
      <c r="BS1" s="317" t="s">
        <v>438</v>
      </c>
      <c r="BT1" s="317" t="s">
        <v>438</v>
      </c>
      <c r="BU1" s="317" t="s">
        <v>438</v>
      </c>
      <c r="BV1" s="317" t="s">
        <v>438</v>
      </c>
      <c r="BW1" s="317" t="s">
        <v>438</v>
      </c>
      <c r="BX1" s="317" t="s">
        <v>438</v>
      </c>
      <c r="BY1" s="317" t="s">
        <v>438</v>
      </c>
      <c r="BZ1" s="317" t="s">
        <v>438</v>
      </c>
      <c r="CA1" s="317" t="s">
        <v>438</v>
      </c>
      <c r="CB1" s="317" t="s">
        <v>438</v>
      </c>
      <c r="CC1" s="317" t="s">
        <v>438</v>
      </c>
      <c r="CD1" s="317" t="s">
        <v>438</v>
      </c>
      <c r="CE1" s="317" t="s">
        <v>438</v>
      </c>
      <c r="CF1" s="317" t="s">
        <v>438</v>
      </c>
      <c r="CG1" s="317" t="s">
        <v>438</v>
      </c>
      <c r="CH1" s="317" t="s">
        <v>438</v>
      </c>
      <c r="CI1" s="317" t="s">
        <v>438</v>
      </c>
      <c r="CJ1" s="317" t="s">
        <v>438</v>
      </c>
      <c r="CK1" s="317" t="s">
        <v>438</v>
      </c>
      <c r="CL1" s="317" t="s">
        <v>438</v>
      </c>
      <c r="CM1" s="317" t="s">
        <v>438</v>
      </c>
      <c r="CN1" s="317" t="s">
        <v>438</v>
      </c>
      <c r="CO1" s="317" t="s">
        <v>438</v>
      </c>
      <c r="CP1" s="317" t="s">
        <v>438</v>
      </c>
      <c r="CQ1" s="317" t="s">
        <v>438</v>
      </c>
      <c r="CR1" s="317" t="s">
        <v>438</v>
      </c>
      <c r="CS1" s="317" t="s">
        <v>438</v>
      </c>
      <c r="CT1" s="317" t="s">
        <v>438</v>
      </c>
      <c r="CU1" s="317" t="s">
        <v>438</v>
      </c>
      <c r="CV1" s="317" t="s">
        <v>438</v>
      </c>
      <c r="CW1" s="317" t="s">
        <v>438</v>
      </c>
      <c r="CX1" s="317" t="s">
        <v>438</v>
      </c>
      <c r="CY1" s="317" t="s">
        <v>438</v>
      </c>
      <c r="CZ1" s="317" t="s">
        <v>438</v>
      </c>
      <c r="DA1" s="317" t="s">
        <v>438</v>
      </c>
      <c r="DB1" s="317" t="s">
        <v>438</v>
      </c>
      <c r="DC1" s="317" t="s">
        <v>438</v>
      </c>
      <c r="DD1" s="317" t="s">
        <v>438</v>
      </c>
      <c r="DE1" s="317" t="s">
        <v>438</v>
      </c>
      <c r="DF1" s="317" t="s">
        <v>438</v>
      </c>
      <c r="DG1" s="317" t="s">
        <v>438</v>
      </c>
      <c r="DH1" s="317" t="s">
        <v>438</v>
      </c>
      <c r="DI1" s="317" t="s">
        <v>438</v>
      </c>
      <c r="DJ1" s="317" t="s">
        <v>438</v>
      </c>
      <c r="DK1" s="317" t="s">
        <v>438</v>
      </c>
      <c r="DL1" s="317" t="s">
        <v>438</v>
      </c>
      <c r="DM1" s="317" t="s">
        <v>438</v>
      </c>
      <c r="DN1" s="317" t="s">
        <v>438</v>
      </c>
      <c r="DO1" s="317" t="s">
        <v>438</v>
      </c>
      <c r="DP1" s="317" t="s">
        <v>438</v>
      </c>
      <c r="DQ1" s="317" t="s">
        <v>438</v>
      </c>
      <c r="DR1" s="317" t="s">
        <v>438</v>
      </c>
      <c r="DS1" s="317" t="s">
        <v>438</v>
      </c>
      <c r="DT1" s="317" t="s">
        <v>438</v>
      </c>
      <c r="DU1" s="317" t="s">
        <v>438</v>
      </c>
      <c r="DV1" s="317" t="s">
        <v>438</v>
      </c>
      <c r="DW1" s="317" t="s">
        <v>438</v>
      </c>
      <c r="DX1" s="317" t="s">
        <v>438</v>
      </c>
      <c r="DY1" s="317" t="s">
        <v>438</v>
      </c>
      <c r="DZ1" s="317" t="s">
        <v>438</v>
      </c>
      <c r="EA1" s="317" t="s">
        <v>438</v>
      </c>
      <c r="EB1" s="317" t="s">
        <v>438</v>
      </c>
      <c r="EC1" s="317" t="s">
        <v>438</v>
      </c>
      <c r="ED1" s="317" t="s">
        <v>438</v>
      </c>
      <c r="EE1" s="317" t="s">
        <v>438</v>
      </c>
      <c r="EF1" s="317" t="s">
        <v>438</v>
      </c>
      <c r="EG1" s="317" t="s">
        <v>438</v>
      </c>
      <c r="EH1" s="317" t="s">
        <v>438</v>
      </c>
      <c r="EI1" s="317" t="s">
        <v>438</v>
      </c>
      <c r="EJ1" s="317" t="s">
        <v>438</v>
      </c>
      <c r="EK1" s="317" t="s">
        <v>438</v>
      </c>
      <c r="EL1" s="317" t="s">
        <v>438</v>
      </c>
      <c r="EM1" s="317" t="s">
        <v>438</v>
      </c>
      <c r="EN1" s="317" t="s">
        <v>438</v>
      </c>
      <c r="EO1" s="317" t="s">
        <v>438</v>
      </c>
      <c r="EP1" s="317" t="s">
        <v>438</v>
      </c>
      <c r="EQ1" s="317" t="s">
        <v>438</v>
      </c>
      <c r="ER1" s="317" t="s">
        <v>438</v>
      </c>
      <c r="ES1" s="317" t="s">
        <v>438</v>
      </c>
      <c r="ET1" s="317" t="s">
        <v>438</v>
      </c>
      <c r="EU1" s="317" t="s">
        <v>438</v>
      </c>
      <c r="EV1" s="317" t="s">
        <v>438</v>
      </c>
      <c r="EW1" s="317" t="s">
        <v>438</v>
      </c>
      <c r="EX1" s="317" t="s">
        <v>438</v>
      </c>
      <c r="EY1" s="317" t="s">
        <v>438</v>
      </c>
      <c r="EZ1" s="317" t="s">
        <v>438</v>
      </c>
      <c r="FA1" s="317" t="s">
        <v>438</v>
      </c>
      <c r="FB1" s="317" t="s">
        <v>438</v>
      </c>
      <c r="FC1" s="317" t="s">
        <v>438</v>
      </c>
      <c r="FD1" s="317" t="s">
        <v>438</v>
      </c>
      <c r="FE1" s="317" t="s">
        <v>438</v>
      </c>
      <c r="FF1" s="317" t="s">
        <v>438</v>
      </c>
      <c r="FG1" s="317" t="s">
        <v>438</v>
      </c>
      <c r="FH1" s="317" t="s">
        <v>438</v>
      </c>
      <c r="FI1" s="317" t="s">
        <v>438</v>
      </c>
      <c r="FJ1" s="317" t="s">
        <v>438</v>
      </c>
      <c r="FK1" s="317" t="s">
        <v>438</v>
      </c>
      <c r="FL1" s="317" t="s">
        <v>438</v>
      </c>
      <c r="FM1" s="317" t="s">
        <v>438</v>
      </c>
      <c r="FN1" s="317" t="s">
        <v>438</v>
      </c>
      <c r="FO1" s="317" t="s">
        <v>438</v>
      </c>
      <c r="FP1" s="317" t="s">
        <v>438</v>
      </c>
      <c r="FQ1" s="317" t="s">
        <v>438</v>
      </c>
      <c r="FR1" s="317" t="s">
        <v>438</v>
      </c>
      <c r="FS1" s="317" t="s">
        <v>438</v>
      </c>
      <c r="FT1" s="317" t="s">
        <v>438</v>
      </c>
      <c r="FU1" s="317" t="s">
        <v>438</v>
      </c>
      <c r="FV1" s="317" t="s">
        <v>438</v>
      </c>
      <c r="FW1" s="317" t="s">
        <v>438</v>
      </c>
      <c r="FX1" s="317" t="s">
        <v>438</v>
      </c>
      <c r="FY1" s="317" t="s">
        <v>438</v>
      </c>
      <c r="FZ1" s="317" t="s">
        <v>438</v>
      </c>
      <c r="GA1" s="317" t="s">
        <v>438</v>
      </c>
      <c r="GB1" s="317" t="s">
        <v>438</v>
      </c>
      <c r="GC1" s="317" t="s">
        <v>438</v>
      </c>
      <c r="GD1" s="317" t="s">
        <v>438</v>
      </c>
      <c r="GE1" s="317" t="s">
        <v>438</v>
      </c>
      <c r="GF1" s="317" t="s">
        <v>438</v>
      </c>
      <c r="GG1" s="317" t="s">
        <v>438</v>
      </c>
      <c r="GH1" s="317" t="s">
        <v>438</v>
      </c>
      <c r="GI1" s="317" t="s">
        <v>438</v>
      </c>
      <c r="GJ1" s="317" t="s">
        <v>438</v>
      </c>
      <c r="GK1" s="317" t="s">
        <v>438</v>
      </c>
      <c r="GL1" s="317" t="s">
        <v>438</v>
      </c>
      <c r="GM1" s="317" t="s">
        <v>438</v>
      </c>
      <c r="GN1" s="317" t="s">
        <v>438</v>
      </c>
      <c r="GO1" s="317" t="s">
        <v>438</v>
      </c>
      <c r="GP1" s="317" t="s">
        <v>438</v>
      </c>
      <c r="GQ1" s="317" t="s">
        <v>438</v>
      </c>
      <c r="GR1" s="317" t="s">
        <v>438</v>
      </c>
      <c r="GS1" s="317" t="s">
        <v>438</v>
      </c>
      <c r="GT1" s="317" t="s">
        <v>438</v>
      </c>
      <c r="GU1" s="317" t="s">
        <v>438</v>
      </c>
      <c r="GV1" s="317" t="s">
        <v>438</v>
      </c>
      <c r="GW1" s="317" t="s">
        <v>438</v>
      </c>
      <c r="GX1" s="317" t="s">
        <v>438</v>
      </c>
      <c r="GY1" s="317" t="s">
        <v>438</v>
      </c>
      <c r="GZ1" s="317" t="s">
        <v>438</v>
      </c>
      <c r="HA1" s="317" t="s">
        <v>438</v>
      </c>
      <c r="HB1" s="317" t="s">
        <v>438</v>
      </c>
      <c r="HC1" s="317" t="s">
        <v>438</v>
      </c>
      <c r="HD1" s="317" t="s">
        <v>438</v>
      </c>
      <c r="HE1" s="317" t="s">
        <v>438</v>
      </c>
      <c r="HF1" s="317" t="s">
        <v>438</v>
      </c>
      <c r="HG1" s="317" t="s">
        <v>438</v>
      </c>
      <c r="HH1" s="317" t="s">
        <v>438</v>
      </c>
      <c r="HI1" s="317" t="s">
        <v>438</v>
      </c>
      <c r="HJ1" s="317" t="s">
        <v>438</v>
      </c>
      <c r="HK1" s="317" t="s">
        <v>438</v>
      </c>
      <c r="HL1" s="317" t="s">
        <v>438</v>
      </c>
      <c r="HM1" s="317" t="s">
        <v>438</v>
      </c>
      <c r="HN1" s="317" t="s">
        <v>438</v>
      </c>
      <c r="HO1" s="317" t="s">
        <v>438</v>
      </c>
      <c r="HP1" s="317" t="s">
        <v>438</v>
      </c>
      <c r="HQ1" s="317" t="s">
        <v>438</v>
      </c>
      <c r="HR1" s="317" t="s">
        <v>438</v>
      </c>
      <c r="HS1" s="317" t="s">
        <v>438</v>
      </c>
      <c r="HT1" s="317" t="s">
        <v>438</v>
      </c>
      <c r="HU1" s="317" t="s">
        <v>438</v>
      </c>
      <c r="HV1" s="317" t="s">
        <v>438</v>
      </c>
      <c r="HW1" s="317" t="s">
        <v>438</v>
      </c>
      <c r="HX1" s="317" t="s">
        <v>438</v>
      </c>
      <c r="HY1" s="317" t="s">
        <v>438</v>
      </c>
      <c r="HZ1" s="317" t="s">
        <v>438</v>
      </c>
      <c r="IA1" s="317" t="s">
        <v>438</v>
      </c>
      <c r="IB1" s="317" t="s">
        <v>438</v>
      </c>
      <c r="IC1" s="317" t="s">
        <v>438</v>
      </c>
      <c r="ID1" s="317" t="s">
        <v>438</v>
      </c>
      <c r="IE1" s="317" t="s">
        <v>438</v>
      </c>
      <c r="IF1" s="317" t="s">
        <v>438</v>
      </c>
      <c r="IG1" s="317" t="s">
        <v>438</v>
      </c>
      <c r="IH1" s="317" t="s">
        <v>438</v>
      </c>
      <c r="II1" s="317" t="s">
        <v>438</v>
      </c>
      <c r="IJ1" s="317" t="s">
        <v>438</v>
      </c>
      <c r="IK1" s="317" t="s">
        <v>438</v>
      </c>
      <c r="IL1" s="317" t="s">
        <v>438</v>
      </c>
      <c r="IM1" s="317" t="s">
        <v>438</v>
      </c>
      <c r="IN1" s="317" t="s">
        <v>438</v>
      </c>
      <c r="IO1" s="317" t="s">
        <v>438</v>
      </c>
      <c r="IP1" s="317" t="s">
        <v>438</v>
      </c>
      <c r="IQ1" s="317" t="s">
        <v>438</v>
      </c>
      <c r="IR1" s="317" t="s">
        <v>438</v>
      </c>
      <c r="IS1" s="317" t="s">
        <v>438</v>
      </c>
      <c r="IT1" s="317" t="s">
        <v>438</v>
      </c>
      <c r="IU1" s="317" t="s">
        <v>438</v>
      </c>
      <c r="IV1" s="317" t="s">
        <v>438</v>
      </c>
      <c r="IW1" s="317" t="s">
        <v>438</v>
      </c>
      <c r="IX1" s="317" t="s">
        <v>438</v>
      </c>
      <c r="IY1" s="317" t="s">
        <v>438</v>
      </c>
      <c r="IZ1" s="317" t="s">
        <v>438</v>
      </c>
    </row>
    <row r="2" spans="1:260" ht="24" customHeight="1">
      <c r="A2" s="324" t="s">
        <v>819</v>
      </c>
      <c r="C2" s="326"/>
      <c r="D2" s="326"/>
      <c r="E2" s="326"/>
      <c r="F2" s="326"/>
      <c r="G2" s="326"/>
      <c r="H2" s="326"/>
      <c r="I2" s="326"/>
      <c r="J2" s="326"/>
      <c r="K2" s="326"/>
      <c r="L2" s="326"/>
      <c r="M2" s="326"/>
    </row>
    <row r="3" spans="1:260" s="287" customFormat="1" ht="24" customHeight="1">
      <c r="A3" s="244"/>
      <c r="B3" s="246"/>
      <c r="C3" s="247"/>
      <c r="D3" s="247"/>
      <c r="E3" s="247"/>
      <c r="F3" s="247"/>
      <c r="G3" s="247"/>
      <c r="H3" s="247"/>
      <c r="I3" s="247"/>
      <c r="J3" s="246"/>
      <c r="K3" s="246"/>
      <c r="L3" s="246"/>
      <c r="M3" s="247"/>
      <c r="N3" s="248" t="s">
        <v>161</v>
      </c>
    </row>
    <row r="4" spans="1:260" s="287"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260" s="287" customFormat="1" ht="24" customHeight="1">
      <c r="A5" s="252" t="s">
        <v>164</v>
      </c>
      <c r="B5" s="253" t="s">
        <v>163</v>
      </c>
      <c r="C5" s="254">
        <v>2686825</v>
      </c>
      <c r="D5" s="254">
        <v>2447183</v>
      </c>
      <c r="E5" s="254">
        <v>993869</v>
      </c>
      <c r="F5" s="254">
        <v>694497</v>
      </c>
      <c r="G5" s="254">
        <v>316667</v>
      </c>
      <c r="H5" s="254">
        <v>386299</v>
      </c>
      <c r="I5" s="254">
        <v>169645</v>
      </c>
      <c r="J5" s="254">
        <v>908681</v>
      </c>
      <c r="K5" s="254">
        <v>830769</v>
      </c>
      <c r="L5" s="254">
        <v>519430</v>
      </c>
      <c r="M5" s="254">
        <v>108011</v>
      </c>
      <c r="N5" s="254">
        <f>SUM(C5:M5)</f>
        <v>10061876</v>
      </c>
    </row>
    <row r="6" spans="1:260" s="287" customFormat="1" ht="24" customHeight="1">
      <c r="A6" s="255" t="s">
        <v>477</v>
      </c>
      <c r="B6" s="255" t="s">
        <v>166</v>
      </c>
      <c r="C6" s="256">
        <v>2686825</v>
      </c>
      <c r="D6" s="256">
        <v>2447183</v>
      </c>
      <c r="E6" s="256">
        <v>993869</v>
      </c>
      <c r="F6" s="256">
        <v>694497</v>
      </c>
      <c r="G6" s="256">
        <v>316667</v>
      </c>
      <c r="H6" s="256">
        <v>379098</v>
      </c>
      <c r="I6" s="256">
        <v>159838</v>
      </c>
      <c r="J6" s="256">
        <v>908681</v>
      </c>
      <c r="K6" s="256">
        <v>830769</v>
      </c>
      <c r="L6" s="256">
        <v>519430</v>
      </c>
      <c r="M6" s="256">
        <v>104808</v>
      </c>
      <c r="N6" s="257">
        <f>SUM(C6:M6)</f>
        <v>10041665</v>
      </c>
    </row>
    <row r="7" spans="1:260" s="287" customFormat="1" ht="24" customHeight="1">
      <c r="A7" s="259" t="s">
        <v>476</v>
      </c>
      <c r="B7" s="259" t="s">
        <v>223</v>
      </c>
      <c r="C7" s="260">
        <v>12763</v>
      </c>
      <c r="D7" s="260">
        <v>11211</v>
      </c>
      <c r="E7" s="260">
        <v>5028</v>
      </c>
      <c r="F7" s="260">
        <v>11013</v>
      </c>
      <c r="G7" s="260">
        <v>12049</v>
      </c>
      <c r="H7" s="291">
        <v>7317</v>
      </c>
      <c r="I7" s="260">
        <v>3528</v>
      </c>
      <c r="J7" s="260">
        <v>11299</v>
      </c>
      <c r="K7" s="260">
        <v>15339</v>
      </c>
      <c r="L7" s="260">
        <v>17247</v>
      </c>
      <c r="M7" s="260">
        <v>10212</v>
      </c>
      <c r="N7" s="260">
        <f>SUM(C7:M7)</f>
        <v>117006</v>
      </c>
    </row>
    <row r="8" spans="1:260" s="287" customFormat="1" ht="24" customHeight="1">
      <c r="A8" s="258" t="s">
        <v>478</v>
      </c>
      <c r="B8" s="259" t="s">
        <v>225</v>
      </c>
      <c r="C8" s="260">
        <v>295578</v>
      </c>
      <c r="D8" s="260">
        <v>110666</v>
      </c>
      <c r="E8" s="260">
        <v>74728</v>
      </c>
      <c r="F8" s="260">
        <v>85941</v>
      </c>
      <c r="G8" s="260">
        <v>44884</v>
      </c>
      <c r="H8" s="260">
        <v>70741</v>
      </c>
      <c r="I8" s="260">
        <v>14680</v>
      </c>
      <c r="J8" s="260">
        <v>2112</v>
      </c>
      <c r="K8" s="260">
        <v>4701</v>
      </c>
      <c r="L8" s="260">
        <v>0</v>
      </c>
      <c r="M8" s="260">
        <v>1449</v>
      </c>
      <c r="N8" s="260">
        <f t="shared" ref="N8:N16" si="0">SUM(C8:M8)</f>
        <v>705480</v>
      </c>
    </row>
    <row r="9" spans="1:260" s="287" customFormat="1" ht="24" customHeight="1">
      <c r="A9" s="259" t="s">
        <v>479</v>
      </c>
      <c r="B9" s="259" t="s">
        <v>226</v>
      </c>
      <c r="C9" s="260">
        <v>748831</v>
      </c>
      <c r="D9" s="260">
        <v>297024</v>
      </c>
      <c r="E9" s="260">
        <v>187002</v>
      </c>
      <c r="F9" s="260">
        <v>98215</v>
      </c>
      <c r="G9" s="260">
        <v>65418</v>
      </c>
      <c r="H9" s="260">
        <v>145325</v>
      </c>
      <c r="I9" s="260">
        <v>54630</v>
      </c>
      <c r="J9" s="260">
        <v>0</v>
      </c>
      <c r="K9" s="260">
        <v>7315</v>
      </c>
      <c r="L9" s="260">
        <v>0</v>
      </c>
      <c r="M9" s="260">
        <v>5151</v>
      </c>
      <c r="N9" s="260">
        <f t="shared" si="0"/>
        <v>1608911</v>
      </c>
    </row>
    <row r="10" spans="1:260" s="287" customFormat="1" ht="24" customHeight="1">
      <c r="A10" s="259" t="s">
        <v>480</v>
      </c>
      <c r="B10" s="259" t="s">
        <v>227</v>
      </c>
      <c r="C10" s="260">
        <v>264</v>
      </c>
      <c r="D10" s="260">
        <v>0</v>
      </c>
      <c r="E10" s="260">
        <v>0</v>
      </c>
      <c r="F10" s="260">
        <v>0</v>
      </c>
      <c r="G10" s="260">
        <v>263</v>
      </c>
      <c r="H10" s="260">
        <v>0</v>
      </c>
      <c r="I10" s="260">
        <v>0</v>
      </c>
      <c r="J10" s="260">
        <v>0</v>
      </c>
      <c r="K10" s="260">
        <v>0</v>
      </c>
      <c r="L10" s="260">
        <v>0</v>
      </c>
      <c r="M10" s="260">
        <v>0</v>
      </c>
      <c r="N10" s="260">
        <f>SUM(C10:M10)</f>
        <v>527</v>
      </c>
    </row>
    <row r="11" spans="1:260" s="287" customFormat="1" ht="24" customHeight="1">
      <c r="A11" s="259" t="s">
        <v>600</v>
      </c>
      <c r="B11" s="259" t="s">
        <v>596</v>
      </c>
      <c r="C11" s="260">
        <v>0</v>
      </c>
      <c r="D11" s="260">
        <v>345</v>
      </c>
      <c r="E11" s="260">
        <v>0</v>
      </c>
      <c r="F11" s="260">
        <v>0</v>
      </c>
      <c r="G11" s="260">
        <v>0</v>
      </c>
      <c r="H11" s="260">
        <v>0</v>
      </c>
      <c r="I11" s="260">
        <v>0</v>
      </c>
      <c r="J11" s="260">
        <v>0</v>
      </c>
      <c r="K11" s="260">
        <v>0</v>
      </c>
      <c r="L11" s="260">
        <v>0</v>
      </c>
      <c r="M11" s="260">
        <v>0</v>
      </c>
      <c r="N11" s="260">
        <f t="shared" si="0"/>
        <v>345</v>
      </c>
    </row>
    <row r="12" spans="1:260" s="287" customFormat="1" ht="24" customHeight="1">
      <c r="A12" s="261" t="s">
        <v>483</v>
      </c>
      <c r="B12" s="259" t="s">
        <v>230</v>
      </c>
      <c r="C12" s="260">
        <v>623431</v>
      </c>
      <c r="D12" s="260">
        <v>297943</v>
      </c>
      <c r="E12" s="260">
        <v>163070</v>
      </c>
      <c r="F12" s="260">
        <v>136643</v>
      </c>
      <c r="G12" s="260">
        <v>114394</v>
      </c>
      <c r="H12" s="260">
        <v>150014</v>
      </c>
      <c r="I12" s="260">
        <v>87000</v>
      </c>
      <c r="J12" s="260">
        <v>413332</v>
      </c>
      <c r="K12" s="260">
        <v>518729</v>
      </c>
      <c r="L12" s="260">
        <v>276977</v>
      </c>
      <c r="M12" s="260">
        <v>71706</v>
      </c>
      <c r="N12" s="260">
        <f t="shared" si="0"/>
        <v>2853239</v>
      </c>
    </row>
    <row r="13" spans="1:260" s="287" customFormat="1" ht="24" customHeight="1">
      <c r="A13" s="259" t="s">
        <v>503</v>
      </c>
      <c r="B13" s="259" t="s">
        <v>231</v>
      </c>
      <c r="C13" s="260">
        <v>1005676</v>
      </c>
      <c r="D13" s="260">
        <v>1729788</v>
      </c>
      <c r="E13" s="260">
        <v>560738</v>
      </c>
      <c r="F13" s="260">
        <v>324497</v>
      </c>
      <c r="G13" s="260">
        <v>79659</v>
      </c>
      <c r="H13" s="260">
        <v>3282</v>
      </c>
      <c r="I13" s="260">
        <v>0</v>
      </c>
      <c r="J13" s="260">
        <v>463764</v>
      </c>
      <c r="K13" s="260">
        <v>276749</v>
      </c>
      <c r="L13" s="260">
        <v>193352</v>
      </c>
      <c r="M13" s="260">
        <v>0</v>
      </c>
      <c r="N13" s="260">
        <f t="shared" si="0"/>
        <v>4637505</v>
      </c>
    </row>
    <row r="14" spans="1:260" s="287" customFormat="1" ht="24" customHeight="1">
      <c r="A14" s="259" t="s">
        <v>484</v>
      </c>
      <c r="B14" s="259" t="s">
        <v>232</v>
      </c>
      <c r="C14" s="260">
        <v>0</v>
      </c>
      <c r="D14" s="260">
        <v>0</v>
      </c>
      <c r="E14" s="260">
        <v>3303</v>
      </c>
      <c r="F14" s="260">
        <v>7700</v>
      </c>
      <c r="G14" s="260">
        <v>0</v>
      </c>
      <c r="H14" s="260">
        <v>2419</v>
      </c>
      <c r="I14" s="260">
        <v>0</v>
      </c>
      <c r="J14" s="260">
        <v>18174</v>
      </c>
      <c r="K14" s="260">
        <v>7936</v>
      </c>
      <c r="L14" s="260">
        <v>6647</v>
      </c>
      <c r="M14" s="260">
        <v>0</v>
      </c>
      <c r="N14" s="260">
        <f t="shared" si="0"/>
        <v>46179</v>
      </c>
    </row>
    <row r="15" spans="1:260" s="287" customFormat="1" ht="24" customHeight="1">
      <c r="A15" s="259" t="s">
        <v>504</v>
      </c>
      <c r="B15" s="259" t="s">
        <v>598</v>
      </c>
      <c r="C15" s="260">
        <v>282</v>
      </c>
      <c r="D15" s="260">
        <v>206</v>
      </c>
      <c r="E15" s="260">
        <v>0</v>
      </c>
      <c r="F15" s="260">
        <v>0</v>
      </c>
      <c r="G15" s="260">
        <v>0</v>
      </c>
      <c r="H15" s="260">
        <v>0</v>
      </c>
      <c r="I15" s="260">
        <v>0</v>
      </c>
      <c r="J15" s="260">
        <v>0</v>
      </c>
      <c r="K15" s="260">
        <v>0</v>
      </c>
      <c r="L15" s="260">
        <v>0</v>
      </c>
      <c r="M15" s="260">
        <v>0</v>
      </c>
      <c r="N15" s="260">
        <f t="shared" si="0"/>
        <v>488</v>
      </c>
    </row>
    <row r="16" spans="1:260" s="287" customFormat="1" ht="24" customHeight="1">
      <c r="A16" s="259" t="s">
        <v>485</v>
      </c>
      <c r="B16" s="259" t="s">
        <v>613</v>
      </c>
      <c r="C16" s="260">
        <v>0</v>
      </c>
      <c r="D16" s="260">
        <v>0</v>
      </c>
      <c r="E16" s="260">
        <v>0</v>
      </c>
      <c r="F16" s="260">
        <v>30488</v>
      </c>
      <c r="G16" s="260">
        <v>0</v>
      </c>
      <c r="H16" s="260">
        <v>0</v>
      </c>
      <c r="I16" s="260">
        <v>0</v>
      </c>
      <c r="J16" s="260">
        <v>0</v>
      </c>
      <c r="K16" s="260">
        <v>0</v>
      </c>
      <c r="L16" s="260">
        <v>25207</v>
      </c>
      <c r="M16" s="260">
        <v>16290</v>
      </c>
      <c r="N16" s="260">
        <f t="shared" si="0"/>
        <v>71985</v>
      </c>
    </row>
    <row r="17" spans="1:14" s="246" customFormat="1" ht="24" customHeight="1">
      <c r="A17" s="255" t="s">
        <v>515</v>
      </c>
      <c r="B17" s="255" t="s">
        <v>198</v>
      </c>
      <c r="C17" s="256">
        <v>0</v>
      </c>
      <c r="D17" s="256">
        <v>0</v>
      </c>
      <c r="E17" s="256">
        <v>0</v>
      </c>
      <c r="F17" s="256">
        <v>0</v>
      </c>
      <c r="G17" s="256">
        <v>0</v>
      </c>
      <c r="H17" s="256">
        <v>7201</v>
      </c>
      <c r="I17" s="256">
        <v>9807</v>
      </c>
      <c r="J17" s="256">
        <v>0</v>
      </c>
      <c r="K17" s="256">
        <v>0</v>
      </c>
      <c r="L17" s="256">
        <v>0</v>
      </c>
      <c r="M17" s="256">
        <v>3203</v>
      </c>
      <c r="N17" s="257">
        <f>SUM(C17:M17)</f>
        <v>20211</v>
      </c>
    </row>
    <row r="18" spans="1:14" s="246" customFormat="1" ht="24" customHeight="1">
      <c r="A18" s="263" t="s">
        <v>366</v>
      </c>
      <c r="B18" s="264" t="s">
        <v>367</v>
      </c>
      <c r="C18" s="265">
        <v>4708</v>
      </c>
      <c r="D18" s="265">
        <v>0</v>
      </c>
      <c r="E18" s="265">
        <v>31657</v>
      </c>
      <c r="F18" s="265">
        <v>121378</v>
      </c>
      <c r="G18" s="265">
        <v>140438</v>
      </c>
      <c r="H18" s="265">
        <v>40335</v>
      </c>
      <c r="I18" s="265">
        <v>1047</v>
      </c>
      <c r="J18" s="265">
        <v>2466</v>
      </c>
      <c r="K18" s="265">
        <v>605</v>
      </c>
      <c r="L18" s="265">
        <v>5479</v>
      </c>
      <c r="M18" s="265">
        <v>6695</v>
      </c>
      <c r="N18" s="265">
        <f>SUM(C18:M18)</f>
        <v>354808</v>
      </c>
    </row>
    <row r="19" spans="1:14" s="246" customFormat="1" ht="24" customHeight="1">
      <c r="A19" s="255" t="s">
        <v>519</v>
      </c>
      <c r="B19" s="255" t="s">
        <v>698</v>
      </c>
      <c r="C19" s="256">
        <v>0</v>
      </c>
      <c r="D19" s="256">
        <v>0</v>
      </c>
      <c r="E19" s="256">
        <v>0</v>
      </c>
      <c r="F19" s="256">
        <v>0</v>
      </c>
      <c r="G19" s="256">
        <v>0</v>
      </c>
      <c r="H19" s="256">
        <v>0</v>
      </c>
      <c r="I19" s="256">
        <v>0</v>
      </c>
      <c r="J19" s="256">
        <v>0</v>
      </c>
      <c r="K19" s="256">
        <v>0</v>
      </c>
      <c r="L19" s="256">
        <v>3569</v>
      </c>
      <c r="M19" s="256">
        <v>0</v>
      </c>
      <c r="N19" s="257">
        <f>SUM(C19:M19)</f>
        <v>3569</v>
      </c>
    </row>
    <row r="20" spans="1:14" s="293" customFormat="1" ht="24" customHeight="1">
      <c r="A20" s="255" t="s">
        <v>287</v>
      </c>
      <c r="B20" s="255" t="s">
        <v>214</v>
      </c>
      <c r="C20" s="256">
        <v>0</v>
      </c>
      <c r="D20" s="256">
        <v>0</v>
      </c>
      <c r="E20" s="256">
        <v>0</v>
      </c>
      <c r="F20" s="256">
        <v>0</v>
      </c>
      <c r="G20" s="256">
        <v>0</v>
      </c>
      <c r="H20" s="256">
        <v>0</v>
      </c>
      <c r="I20" s="256">
        <v>0</v>
      </c>
      <c r="J20" s="256">
        <v>0</v>
      </c>
      <c r="K20" s="256">
        <v>0</v>
      </c>
      <c r="L20" s="256">
        <v>0</v>
      </c>
      <c r="M20" s="256">
        <v>4128</v>
      </c>
      <c r="N20" s="257">
        <f>SUM(C20:M20)</f>
        <v>4128</v>
      </c>
    </row>
    <row r="21" spans="1:14" s="246" customFormat="1" ht="24" customHeight="1">
      <c r="A21" s="255" t="s">
        <v>521</v>
      </c>
      <c r="B21" s="255" t="s">
        <v>171</v>
      </c>
      <c r="C21" s="256">
        <v>4708</v>
      </c>
      <c r="D21" s="256">
        <v>0</v>
      </c>
      <c r="E21" s="256">
        <v>0</v>
      </c>
      <c r="F21" s="256">
        <v>2024</v>
      </c>
      <c r="G21" s="256">
        <v>0</v>
      </c>
      <c r="H21" s="256">
        <v>0</v>
      </c>
      <c r="I21" s="256">
        <v>1047</v>
      </c>
      <c r="J21" s="256">
        <v>2466</v>
      </c>
      <c r="K21" s="256">
        <v>605</v>
      </c>
      <c r="L21" s="256">
        <v>1910</v>
      </c>
      <c r="M21" s="256">
        <v>2567</v>
      </c>
      <c r="N21" s="257">
        <f t="shared" ref="N21:N22" si="1">SUM(C21:M21)</f>
        <v>15327</v>
      </c>
    </row>
    <row r="22" spans="1:14" s="277" customFormat="1" ht="24" customHeight="1">
      <c r="A22" s="255" t="s">
        <v>520</v>
      </c>
      <c r="B22" s="255" t="s">
        <v>373</v>
      </c>
      <c r="C22" s="256">
        <v>0</v>
      </c>
      <c r="D22" s="256">
        <v>0</v>
      </c>
      <c r="E22" s="256">
        <v>31657</v>
      </c>
      <c r="F22" s="256">
        <v>119354</v>
      </c>
      <c r="G22" s="256">
        <v>140438</v>
      </c>
      <c r="H22" s="256">
        <v>40335</v>
      </c>
      <c r="I22" s="256">
        <v>0</v>
      </c>
      <c r="J22" s="256">
        <v>0</v>
      </c>
      <c r="K22" s="256">
        <v>0</v>
      </c>
      <c r="L22" s="256">
        <v>0</v>
      </c>
      <c r="M22" s="256">
        <v>0</v>
      </c>
      <c r="N22" s="257">
        <f t="shared" si="1"/>
        <v>331784</v>
      </c>
    </row>
    <row r="23" spans="1:14" s="277" customFormat="1" ht="24" customHeight="1">
      <c r="A23" s="321" t="s">
        <v>386</v>
      </c>
      <c r="B23" s="322" t="s">
        <v>87</v>
      </c>
      <c r="C23" s="272">
        <v>0</v>
      </c>
      <c r="D23" s="272">
        <v>0</v>
      </c>
      <c r="E23" s="272">
        <v>0</v>
      </c>
      <c r="F23" s="272">
        <v>0</v>
      </c>
      <c r="G23" s="272">
        <v>252</v>
      </c>
      <c r="H23" s="272">
        <v>0</v>
      </c>
      <c r="I23" s="272">
        <v>0</v>
      </c>
      <c r="J23" s="272">
        <v>644</v>
      </c>
      <c r="K23" s="272">
        <v>288</v>
      </c>
      <c r="L23" s="272">
        <v>0</v>
      </c>
      <c r="M23" s="272">
        <v>9367</v>
      </c>
      <c r="N23" s="272">
        <f>SUM(C23:M23)</f>
        <v>10551</v>
      </c>
    </row>
    <row r="24" spans="1:14" s="277" customFormat="1" ht="24" customHeight="1">
      <c r="A24" s="263" t="s">
        <v>119</v>
      </c>
      <c r="B24" s="264" t="s">
        <v>168</v>
      </c>
      <c r="C24" s="272">
        <v>0</v>
      </c>
      <c r="D24" s="272">
        <v>0</v>
      </c>
      <c r="E24" s="272">
        <v>0</v>
      </c>
      <c r="F24" s="272">
        <v>0</v>
      </c>
      <c r="G24" s="265">
        <v>0</v>
      </c>
      <c r="H24" s="265">
        <v>387</v>
      </c>
      <c r="I24" s="265">
        <v>0</v>
      </c>
      <c r="J24" s="265">
        <v>0</v>
      </c>
      <c r="K24" s="265">
        <v>0</v>
      </c>
      <c r="L24" s="265">
        <v>0</v>
      </c>
      <c r="M24" s="272">
        <v>0</v>
      </c>
      <c r="N24" s="272">
        <f t="shared" ref="N24:N25" si="2">SUM(C24:M24)</f>
        <v>387</v>
      </c>
    </row>
    <row r="25" spans="1:14" s="246" customFormat="1" ht="24" customHeight="1">
      <c r="A25" s="263" t="s">
        <v>177</v>
      </c>
      <c r="B25" s="264" t="s">
        <v>172</v>
      </c>
      <c r="C25" s="272">
        <v>0</v>
      </c>
      <c r="D25" s="272">
        <v>0</v>
      </c>
      <c r="E25" s="272">
        <v>0</v>
      </c>
      <c r="F25" s="272">
        <v>0</v>
      </c>
      <c r="G25" s="265">
        <v>0</v>
      </c>
      <c r="H25" s="265">
        <v>1354</v>
      </c>
      <c r="I25" s="265">
        <v>0</v>
      </c>
      <c r="J25" s="265">
        <v>0</v>
      </c>
      <c r="K25" s="265">
        <v>0</v>
      </c>
      <c r="L25" s="265">
        <v>0</v>
      </c>
      <c r="M25" s="272">
        <v>630</v>
      </c>
      <c r="N25" s="272">
        <f t="shared" si="2"/>
        <v>1984</v>
      </c>
    </row>
    <row r="26" spans="1:14" s="246" customFormat="1" ht="24" customHeight="1">
      <c r="A26" s="255" t="s">
        <v>270</v>
      </c>
      <c r="B26" s="255" t="s">
        <v>181</v>
      </c>
      <c r="C26" s="256">
        <v>0</v>
      </c>
      <c r="D26" s="256">
        <v>0</v>
      </c>
      <c r="E26" s="256">
        <v>0</v>
      </c>
      <c r="F26" s="256">
        <v>0</v>
      </c>
      <c r="G26" s="256">
        <v>0</v>
      </c>
      <c r="H26" s="256">
        <v>1354</v>
      </c>
      <c r="I26" s="256">
        <v>0</v>
      </c>
      <c r="J26" s="256">
        <v>0</v>
      </c>
      <c r="K26" s="256">
        <v>0</v>
      </c>
      <c r="L26" s="256">
        <v>0</v>
      </c>
      <c r="M26" s="256">
        <v>630</v>
      </c>
      <c r="N26" s="257">
        <f>SUM(C26:M26)</f>
        <v>1984</v>
      </c>
    </row>
    <row r="27" spans="1:14" s="246" customFormat="1" ht="24" customHeight="1">
      <c r="A27" s="263" t="s">
        <v>173</v>
      </c>
      <c r="B27" s="264" t="s">
        <v>174</v>
      </c>
      <c r="C27" s="265">
        <v>345</v>
      </c>
      <c r="D27" s="265">
        <v>1698</v>
      </c>
      <c r="E27" s="265">
        <v>585</v>
      </c>
      <c r="F27" s="265">
        <v>69578</v>
      </c>
      <c r="G27" s="265">
        <v>0</v>
      </c>
      <c r="H27" s="265">
        <v>0</v>
      </c>
      <c r="I27" s="265">
        <v>528048</v>
      </c>
      <c r="J27" s="265">
        <v>0</v>
      </c>
      <c r="K27" s="265">
        <v>0</v>
      </c>
      <c r="L27" s="265">
        <v>0</v>
      </c>
      <c r="M27" s="265">
        <v>1696</v>
      </c>
      <c r="N27" s="265">
        <f>SUM(C27:M27)</f>
        <v>601950</v>
      </c>
    </row>
    <row r="28" spans="1:14" s="246" customFormat="1" ht="24" customHeight="1">
      <c r="A28" s="263" t="s">
        <v>614</v>
      </c>
      <c r="B28" s="264" t="s">
        <v>615</v>
      </c>
      <c r="C28" s="265">
        <v>29228</v>
      </c>
      <c r="D28" s="265">
        <v>220</v>
      </c>
      <c r="E28" s="265">
        <v>1655</v>
      </c>
      <c r="F28" s="265">
        <v>232</v>
      </c>
      <c r="G28" s="265">
        <v>0</v>
      </c>
      <c r="H28" s="265">
        <v>0</v>
      </c>
      <c r="I28" s="265">
        <v>0</v>
      </c>
      <c r="J28" s="265">
        <v>0</v>
      </c>
      <c r="K28" s="265">
        <v>0</v>
      </c>
      <c r="L28" s="265">
        <v>282</v>
      </c>
      <c r="M28" s="265">
        <v>0</v>
      </c>
      <c r="N28" s="265">
        <f t="shared" ref="N28:N29" si="3">SUM(C28:M28)</f>
        <v>31617</v>
      </c>
    </row>
    <row r="29" spans="1:14" s="287" customFormat="1" ht="24" customHeight="1">
      <c r="A29" s="252" t="s">
        <v>2</v>
      </c>
      <c r="B29" s="253" t="s">
        <v>91</v>
      </c>
      <c r="C29" s="254">
        <v>1843</v>
      </c>
      <c r="D29" s="254">
        <v>1071</v>
      </c>
      <c r="E29" s="254">
        <v>2595</v>
      </c>
      <c r="F29" s="254">
        <v>565092</v>
      </c>
      <c r="G29" s="254">
        <v>0</v>
      </c>
      <c r="H29" s="254">
        <v>38712</v>
      </c>
      <c r="I29" s="254">
        <v>0</v>
      </c>
      <c r="J29" s="254">
        <v>0</v>
      </c>
      <c r="K29" s="254">
        <v>0</v>
      </c>
      <c r="L29" s="254">
        <v>2371040</v>
      </c>
      <c r="M29" s="254">
        <v>2700974</v>
      </c>
      <c r="N29" s="265">
        <f t="shared" si="3"/>
        <v>5681327</v>
      </c>
    </row>
    <row r="30" spans="1:14" s="287" customFormat="1" ht="24" customHeight="1">
      <c r="A30" s="273" t="s">
        <v>3</v>
      </c>
      <c r="B30" s="274" t="s">
        <v>134</v>
      </c>
      <c r="C30" s="275">
        <f t="shared" ref="C30:N30" si="4">SUM(C5+C18+C23+C24+C25+C27+C28+C29)</f>
        <v>2722949</v>
      </c>
      <c r="D30" s="275">
        <f t="shared" si="4"/>
        <v>2450172</v>
      </c>
      <c r="E30" s="275">
        <f t="shared" si="4"/>
        <v>1030361</v>
      </c>
      <c r="F30" s="275">
        <f t="shared" si="4"/>
        <v>1450777</v>
      </c>
      <c r="G30" s="275">
        <f t="shared" si="4"/>
        <v>457357</v>
      </c>
      <c r="H30" s="275">
        <f t="shared" si="4"/>
        <v>467087</v>
      </c>
      <c r="I30" s="275">
        <f t="shared" si="4"/>
        <v>698740</v>
      </c>
      <c r="J30" s="275">
        <f t="shared" si="4"/>
        <v>911791</v>
      </c>
      <c r="K30" s="275">
        <f t="shared" si="4"/>
        <v>831662</v>
      </c>
      <c r="L30" s="275">
        <f t="shared" si="4"/>
        <v>2896231</v>
      </c>
      <c r="M30" s="275">
        <f>SUM(M5+M18+M23+M24+M25+M27+M28+M29)</f>
        <v>2827373</v>
      </c>
      <c r="N30" s="275">
        <f t="shared" si="4"/>
        <v>16744500</v>
      </c>
    </row>
    <row r="31" spans="1:14">
      <c r="J31" s="327"/>
      <c r="K31" s="327"/>
      <c r="L31" s="327"/>
    </row>
    <row r="32" spans="1:14">
      <c r="A32" s="71" t="s">
        <v>743</v>
      </c>
      <c r="B32" s="71" t="s">
        <v>742</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phoneticPr fontId="2"/>
  <pageMargins left="0.78700000000000003" right="0.78700000000000003" top="0.98399999999999999" bottom="0.98399999999999999" header="0.51200000000000001" footer="0.51200000000000001"/>
  <pageSetup paperSize="9" scale="83" orientation="landscape" r:id="rId1"/>
  <headerFooter alignWithMargins="0">
    <oddFooter>&amp;R23</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7"/>
  <sheetViews>
    <sheetView showGridLines="0" zoomScale="80" zoomScaleNormal="80" workbookViewId="0">
      <pane xSplit="2" ySplit="5" topLeftCell="C6" activePane="bottomRight" state="frozen"/>
      <selection activeCell="B5" sqref="B5"/>
      <selection pane="topRight" activeCell="B5" sqref="B5"/>
      <selection pane="bottomLeft" activeCell="B5" sqref="B5"/>
      <selection pane="bottomRight" activeCell="A3" sqref="A3"/>
    </sheetView>
  </sheetViews>
  <sheetFormatPr baseColWidth="10" defaultColWidth="8.83203125" defaultRowHeight="24" customHeight="1"/>
  <cols>
    <col min="1" max="1" width="46" style="71" customWidth="1"/>
    <col min="2" max="2" width="36.83203125" style="151" customWidth="1"/>
    <col min="3" max="16" width="16.33203125" style="71" customWidth="1"/>
    <col min="17" max="17" width="19" style="71" customWidth="1"/>
    <col min="18" max="18" width="19" style="97" customWidth="1"/>
    <col min="19" max="19" width="3.1640625" style="71" customWidth="1"/>
    <col min="20" max="16384" width="8.83203125" style="71"/>
  </cols>
  <sheetData>
    <row r="1" spans="1:18" ht="24" customHeight="1">
      <c r="A1" s="76" t="s">
        <v>748</v>
      </c>
      <c r="B1" s="77"/>
      <c r="C1" s="77"/>
      <c r="D1" s="77"/>
      <c r="E1" s="77"/>
      <c r="F1" s="77"/>
      <c r="G1" s="77"/>
      <c r="H1" s="77"/>
      <c r="I1" s="77"/>
      <c r="J1" s="77"/>
      <c r="K1" s="77"/>
      <c r="L1" s="77"/>
      <c r="M1" s="77"/>
      <c r="N1" s="77"/>
      <c r="O1" s="77"/>
      <c r="P1" s="77"/>
      <c r="Q1" s="77"/>
      <c r="R1" s="78"/>
    </row>
    <row r="2" spans="1:18" ht="24" customHeight="1">
      <c r="A2" s="76" t="s">
        <v>875</v>
      </c>
      <c r="B2" s="77"/>
      <c r="C2" s="77"/>
      <c r="D2" s="77"/>
      <c r="E2" s="77"/>
      <c r="F2" s="77"/>
      <c r="G2" s="77"/>
      <c r="H2" s="77"/>
      <c r="I2" s="77"/>
      <c r="J2" s="77"/>
      <c r="K2" s="77"/>
      <c r="L2" s="77"/>
      <c r="M2" s="77"/>
      <c r="N2" s="77"/>
      <c r="O2" s="77"/>
      <c r="P2" s="77"/>
      <c r="Q2" s="77"/>
      <c r="R2" s="78"/>
    </row>
    <row r="3" spans="1:18" ht="24" customHeight="1" thickBot="1">
      <c r="A3" s="77"/>
      <c r="B3" s="79"/>
      <c r="C3" s="77"/>
      <c r="D3" s="77"/>
      <c r="E3" s="77"/>
      <c r="F3" s="77"/>
      <c r="G3" s="77"/>
      <c r="H3" s="77"/>
      <c r="I3" s="77"/>
      <c r="J3" s="77"/>
      <c r="K3" s="77"/>
      <c r="L3" s="77"/>
      <c r="M3" s="77"/>
      <c r="N3" s="77"/>
      <c r="O3" s="861" t="s">
        <v>294</v>
      </c>
      <c r="P3" s="862"/>
      <c r="Q3" s="862"/>
      <c r="R3" s="78"/>
    </row>
    <row r="4" spans="1:18" s="97" customFormat="1" ht="37" customHeight="1">
      <c r="A4" s="80" t="s">
        <v>749</v>
      </c>
      <c r="B4" s="81" t="s">
        <v>750</v>
      </c>
      <c r="C4" s="82" t="s">
        <v>61</v>
      </c>
      <c r="D4" s="83" t="s">
        <v>62</v>
      </c>
      <c r="E4" s="84" t="s">
        <v>5</v>
      </c>
      <c r="F4" s="85" t="s">
        <v>6</v>
      </c>
      <c r="G4" s="86" t="s">
        <v>48</v>
      </c>
      <c r="H4" s="87" t="s">
        <v>7</v>
      </c>
      <c r="I4" s="88" t="s">
        <v>8</v>
      </c>
      <c r="J4" s="89" t="s">
        <v>9</v>
      </c>
      <c r="K4" s="90" t="s">
        <v>32</v>
      </c>
      <c r="L4" s="91" t="s">
        <v>10</v>
      </c>
      <c r="M4" s="92" t="s">
        <v>346</v>
      </c>
      <c r="N4" s="93" t="s">
        <v>11</v>
      </c>
      <c r="O4" s="88" t="s">
        <v>12</v>
      </c>
      <c r="P4" s="94" t="s">
        <v>13</v>
      </c>
      <c r="Q4" s="95" t="s">
        <v>71</v>
      </c>
      <c r="R4" s="96" t="s">
        <v>17</v>
      </c>
    </row>
    <row r="5" spans="1:18" ht="24" customHeight="1" thickBot="1">
      <c r="A5" s="98" t="s">
        <v>121</v>
      </c>
      <c r="B5" s="99" t="s">
        <v>72</v>
      </c>
      <c r="C5" s="100" t="s">
        <v>349</v>
      </c>
      <c r="D5" s="100" t="s">
        <v>94</v>
      </c>
      <c r="E5" s="101" t="s">
        <v>95</v>
      </c>
      <c r="F5" s="102" t="s">
        <v>75</v>
      </c>
      <c r="G5" s="103" t="s">
        <v>348</v>
      </c>
      <c r="H5" s="104" t="s">
        <v>96</v>
      </c>
      <c r="I5" s="105" t="s">
        <v>97</v>
      </c>
      <c r="J5" s="106" t="s">
        <v>98</v>
      </c>
      <c r="K5" s="107" t="s">
        <v>99</v>
      </c>
      <c r="L5" s="108" t="s">
        <v>100</v>
      </c>
      <c r="M5" s="109" t="s">
        <v>347</v>
      </c>
      <c r="N5" s="110" t="s">
        <v>101</v>
      </c>
      <c r="O5" s="105" t="s">
        <v>102</v>
      </c>
      <c r="P5" s="111" t="s">
        <v>103</v>
      </c>
      <c r="Q5" s="112" t="s">
        <v>20</v>
      </c>
      <c r="R5" s="17" t="s">
        <v>18</v>
      </c>
    </row>
    <row r="6" spans="1:18" ht="24" customHeight="1">
      <c r="A6" s="113" t="s">
        <v>276</v>
      </c>
      <c r="B6" s="114" t="s">
        <v>163</v>
      </c>
      <c r="C6" s="20">
        <v>1924171</v>
      </c>
      <c r="D6" s="20">
        <v>989739</v>
      </c>
      <c r="E6" s="21">
        <v>369385</v>
      </c>
      <c r="F6" s="115">
        <v>737895</v>
      </c>
      <c r="G6" s="21">
        <v>108011</v>
      </c>
      <c r="H6" s="21">
        <v>94739</v>
      </c>
      <c r="I6" s="115"/>
      <c r="J6" s="21">
        <v>4227</v>
      </c>
      <c r="K6" s="21">
        <v>1903400</v>
      </c>
      <c r="L6" s="21">
        <v>16172</v>
      </c>
      <c r="M6" s="21">
        <v>69078</v>
      </c>
      <c r="N6" s="21">
        <v>19827</v>
      </c>
      <c r="O6" s="115">
        <v>6284</v>
      </c>
      <c r="P6" s="21">
        <v>5191637</v>
      </c>
      <c r="Q6" s="116">
        <f>SUM(C6:P6)</f>
        <v>11434565</v>
      </c>
      <c r="R6" s="24">
        <f>SUM(Q6/Q32)</f>
        <v>2.401213141968412E-2</v>
      </c>
    </row>
    <row r="7" spans="1:18" ht="24" customHeight="1">
      <c r="A7" s="754" t="s">
        <v>657</v>
      </c>
      <c r="B7" s="755" t="s">
        <v>212</v>
      </c>
      <c r="C7" s="756"/>
      <c r="D7" s="756"/>
      <c r="E7" s="757"/>
      <c r="F7" s="758"/>
      <c r="G7" s="757"/>
      <c r="H7" s="757"/>
      <c r="I7" s="758"/>
      <c r="J7" s="757"/>
      <c r="K7" s="757"/>
      <c r="L7" s="757"/>
      <c r="M7" s="757">
        <v>8188</v>
      </c>
      <c r="N7" s="757"/>
      <c r="O7" s="758"/>
      <c r="P7" s="757"/>
      <c r="Q7" s="121">
        <f>SUM(C7:P7)</f>
        <v>8188</v>
      </c>
      <c r="R7" s="759">
        <f>SUM(Q7/Q32)</f>
        <v>1.7194474128606867E-5</v>
      </c>
    </row>
    <row r="8" spans="1:18" ht="24" customHeight="1">
      <c r="A8" s="117" t="s">
        <v>277</v>
      </c>
      <c r="B8" s="118" t="s">
        <v>165</v>
      </c>
      <c r="C8" s="119"/>
      <c r="D8" s="119"/>
      <c r="E8" s="34"/>
      <c r="F8" s="120"/>
      <c r="G8" s="34"/>
      <c r="H8" s="34"/>
      <c r="I8" s="120"/>
      <c r="J8" s="34"/>
      <c r="K8" s="34">
        <v>17470</v>
      </c>
      <c r="L8" s="34"/>
      <c r="M8" s="34"/>
      <c r="N8" s="34"/>
      <c r="O8" s="120"/>
      <c r="P8" s="34"/>
      <c r="Q8" s="121">
        <f>SUM(C8:P8)</f>
        <v>17470</v>
      </c>
      <c r="R8" s="37">
        <f>SUM(Q8/Q32)</f>
        <v>3.6686304717484366E-5</v>
      </c>
    </row>
    <row r="9" spans="1:18" ht="24" customHeight="1">
      <c r="A9" s="122" t="s">
        <v>278</v>
      </c>
      <c r="B9" s="31" t="s">
        <v>166</v>
      </c>
      <c r="C9" s="119">
        <v>1918883</v>
      </c>
      <c r="D9" s="119">
        <v>989739</v>
      </c>
      <c r="E9" s="34">
        <v>302269</v>
      </c>
      <c r="F9" s="120">
        <v>737895</v>
      </c>
      <c r="G9" s="34">
        <v>104808</v>
      </c>
      <c r="H9" s="34">
        <v>94739</v>
      </c>
      <c r="I9" s="120"/>
      <c r="J9" s="34">
        <v>4227</v>
      </c>
      <c r="K9" s="34">
        <v>619455</v>
      </c>
      <c r="L9" s="34"/>
      <c r="M9" s="34">
        <v>2336</v>
      </c>
      <c r="N9" s="34">
        <v>19827</v>
      </c>
      <c r="O9" s="120">
        <v>6284</v>
      </c>
      <c r="P9" s="34">
        <v>5191637</v>
      </c>
      <c r="Q9" s="121">
        <f t="shared" ref="Q9:Q31" si="0">SUM(C9:P9)</f>
        <v>9992099</v>
      </c>
      <c r="R9" s="37">
        <f>SUM(Q9/Q32)</f>
        <v>2.0983010227891861E-2</v>
      </c>
    </row>
    <row r="10" spans="1:18" ht="24" customHeight="1">
      <c r="A10" s="123" t="s">
        <v>279</v>
      </c>
      <c r="B10" s="124" t="s">
        <v>167</v>
      </c>
      <c r="C10" s="125">
        <v>5288</v>
      </c>
      <c r="D10" s="126"/>
      <c r="E10" s="34">
        <v>209</v>
      </c>
      <c r="F10" s="127"/>
      <c r="G10" s="33"/>
      <c r="H10" s="34"/>
      <c r="I10" s="127"/>
      <c r="J10" s="33"/>
      <c r="K10" s="34"/>
      <c r="L10" s="34">
        <v>16172</v>
      </c>
      <c r="M10" s="33"/>
      <c r="N10" s="34"/>
      <c r="O10" s="127"/>
      <c r="P10" s="33"/>
      <c r="Q10" s="121">
        <f t="shared" si="0"/>
        <v>21669</v>
      </c>
      <c r="R10" s="37">
        <f>SUM(Q10/Q32)</f>
        <v>4.5504037602928946E-5</v>
      </c>
    </row>
    <row r="11" spans="1:18" ht="24" customHeight="1">
      <c r="A11" s="122" t="s">
        <v>281</v>
      </c>
      <c r="B11" s="128" t="s">
        <v>280</v>
      </c>
      <c r="C11" s="125"/>
      <c r="D11" s="125"/>
      <c r="E11" s="34">
        <v>9440</v>
      </c>
      <c r="F11" s="127"/>
      <c r="G11" s="33"/>
      <c r="H11" s="33"/>
      <c r="I11" s="129"/>
      <c r="J11" s="33"/>
      <c r="K11" s="34">
        <v>1071210</v>
      </c>
      <c r="L11" s="33"/>
      <c r="M11" s="33"/>
      <c r="N11" s="34"/>
      <c r="O11" s="129"/>
      <c r="P11" s="34"/>
      <c r="Q11" s="121">
        <f t="shared" si="0"/>
        <v>1080650</v>
      </c>
      <c r="R11" s="37">
        <f>SUM(Q11/Q32)</f>
        <v>2.2693219915826835E-3</v>
      </c>
    </row>
    <row r="12" spans="1:18" ht="24" customHeight="1">
      <c r="A12" s="130" t="s">
        <v>282</v>
      </c>
      <c r="B12" s="124" t="s">
        <v>198</v>
      </c>
      <c r="C12" s="125"/>
      <c r="D12" s="125"/>
      <c r="E12" s="34">
        <v>57467</v>
      </c>
      <c r="F12" s="120"/>
      <c r="G12" s="34">
        <v>3203</v>
      </c>
      <c r="H12" s="33"/>
      <c r="I12" s="127"/>
      <c r="J12" s="33"/>
      <c r="K12" s="34">
        <v>195265</v>
      </c>
      <c r="L12" s="34"/>
      <c r="M12" s="34">
        <v>58554</v>
      </c>
      <c r="N12" s="33"/>
      <c r="O12" s="127"/>
      <c r="P12" s="34"/>
      <c r="Q12" s="121">
        <f t="shared" si="0"/>
        <v>314489</v>
      </c>
      <c r="R12" s="37">
        <f>SUM(Q12/Q32)</f>
        <v>6.6041438376055752E-4</v>
      </c>
    </row>
    <row r="13" spans="1:18" ht="24" customHeight="1">
      <c r="A13" s="113" t="s">
        <v>283</v>
      </c>
      <c r="B13" s="114" t="s">
        <v>275</v>
      </c>
      <c r="C13" s="20"/>
      <c r="D13" s="20"/>
      <c r="E13" s="21">
        <v>70219</v>
      </c>
      <c r="F13" s="115"/>
      <c r="G13" s="21"/>
      <c r="H13" s="21"/>
      <c r="I13" s="115"/>
      <c r="J13" s="21">
        <v>2081</v>
      </c>
      <c r="K13" s="21"/>
      <c r="L13" s="21"/>
      <c r="M13" s="21"/>
      <c r="N13" s="21"/>
      <c r="O13" s="115"/>
      <c r="P13" s="21">
        <v>215</v>
      </c>
      <c r="Q13" s="131">
        <f t="shared" si="0"/>
        <v>72515</v>
      </c>
      <c r="R13" s="24">
        <f>SUM(Q13/Q32)</f>
        <v>1.522786140004796E-4</v>
      </c>
    </row>
    <row r="14" spans="1:18" ht="24" customHeight="1">
      <c r="A14" s="113" t="s">
        <v>368</v>
      </c>
      <c r="B14" s="114" t="s">
        <v>367</v>
      </c>
      <c r="C14" s="20"/>
      <c r="D14" s="20"/>
      <c r="E14" s="21">
        <v>70112</v>
      </c>
      <c r="F14" s="115">
        <v>2571</v>
      </c>
      <c r="G14" s="21">
        <v>6695</v>
      </c>
      <c r="H14" s="21"/>
      <c r="I14" s="115"/>
      <c r="J14" s="21"/>
      <c r="K14" s="21">
        <v>91472528</v>
      </c>
      <c r="L14" s="21"/>
      <c r="M14" s="21">
        <v>996</v>
      </c>
      <c r="N14" s="21"/>
      <c r="O14" s="115"/>
      <c r="P14" s="21">
        <v>209</v>
      </c>
      <c r="Q14" s="131">
        <f t="shared" si="0"/>
        <v>91553111</v>
      </c>
      <c r="R14" s="24">
        <f>SUM(Q14/Q32)</f>
        <v>0.19225788940925412</v>
      </c>
    </row>
    <row r="15" spans="1:18" ht="24" customHeight="1">
      <c r="A15" s="123" t="s">
        <v>285</v>
      </c>
      <c r="B15" s="132" t="s">
        <v>284</v>
      </c>
      <c r="C15" s="125"/>
      <c r="D15" s="125"/>
      <c r="E15" s="33"/>
      <c r="F15" s="127"/>
      <c r="G15" s="33"/>
      <c r="H15" s="34"/>
      <c r="I15" s="127"/>
      <c r="J15" s="33"/>
      <c r="K15" s="34">
        <v>184296</v>
      </c>
      <c r="L15" s="34"/>
      <c r="M15" s="33"/>
      <c r="N15" s="33"/>
      <c r="O15" s="127"/>
      <c r="P15" s="34"/>
      <c r="Q15" s="121">
        <f t="shared" si="0"/>
        <v>184296</v>
      </c>
      <c r="R15" s="37">
        <f>SUM(Q15/Q32)</f>
        <v>3.8701426526694321E-4</v>
      </c>
    </row>
    <row r="16" spans="1:18" ht="24" customHeight="1">
      <c r="A16" s="123" t="s">
        <v>286</v>
      </c>
      <c r="B16" s="132" t="s">
        <v>188</v>
      </c>
      <c r="C16" s="125"/>
      <c r="D16" s="125"/>
      <c r="E16" s="33">
        <v>59844</v>
      </c>
      <c r="F16" s="127"/>
      <c r="G16" s="33"/>
      <c r="H16" s="34"/>
      <c r="I16" s="127"/>
      <c r="J16" s="33"/>
      <c r="K16" s="34">
        <v>584195</v>
      </c>
      <c r="L16" s="34"/>
      <c r="M16" s="34"/>
      <c r="N16" s="33"/>
      <c r="O16" s="127"/>
      <c r="P16" s="34"/>
      <c r="Q16" s="121">
        <f t="shared" si="0"/>
        <v>644039</v>
      </c>
      <c r="R16" s="37">
        <f>SUM(Q16/Q32)</f>
        <v>1.352456268113561E-3</v>
      </c>
    </row>
    <row r="17" spans="1:18" ht="24" customHeight="1">
      <c r="A17" s="123" t="s">
        <v>287</v>
      </c>
      <c r="B17" s="132" t="s">
        <v>214</v>
      </c>
      <c r="C17" s="125"/>
      <c r="D17" s="125"/>
      <c r="E17" s="33"/>
      <c r="F17" s="127">
        <v>2571</v>
      </c>
      <c r="G17" s="33">
        <v>4128</v>
      </c>
      <c r="H17" s="34"/>
      <c r="I17" s="127"/>
      <c r="J17" s="33"/>
      <c r="K17" s="34"/>
      <c r="L17" s="33"/>
      <c r="M17" s="33"/>
      <c r="N17" s="33"/>
      <c r="O17" s="127"/>
      <c r="P17" s="33">
        <v>209</v>
      </c>
      <c r="Q17" s="121">
        <f t="shared" si="0"/>
        <v>6908</v>
      </c>
      <c r="R17" s="37">
        <f>SUM(Q17/Q32)</f>
        <v>1.4506525070886204E-5</v>
      </c>
    </row>
    <row r="18" spans="1:18" ht="24" customHeight="1">
      <c r="A18" s="123" t="s">
        <v>288</v>
      </c>
      <c r="B18" s="132" t="s">
        <v>171</v>
      </c>
      <c r="C18" s="125"/>
      <c r="D18" s="125"/>
      <c r="E18" s="33"/>
      <c r="F18" s="127"/>
      <c r="G18" s="33">
        <v>2567</v>
      </c>
      <c r="H18" s="34"/>
      <c r="I18" s="127"/>
      <c r="J18" s="33"/>
      <c r="K18" s="34">
        <v>90695984</v>
      </c>
      <c r="L18" s="33"/>
      <c r="M18" s="33"/>
      <c r="N18" s="33"/>
      <c r="O18" s="127"/>
      <c r="P18" s="33"/>
      <c r="Q18" s="121">
        <f t="shared" si="0"/>
        <v>90698551</v>
      </c>
      <c r="R18" s="37">
        <f>SUM(Q18/Q32)</f>
        <v>0.19046334741959337</v>
      </c>
    </row>
    <row r="19" spans="1:18" ht="24" customHeight="1">
      <c r="A19" s="123" t="s">
        <v>289</v>
      </c>
      <c r="B19" s="132" t="s">
        <v>189</v>
      </c>
      <c r="C19" s="125"/>
      <c r="D19" s="125"/>
      <c r="E19" s="33">
        <v>10268</v>
      </c>
      <c r="F19" s="127"/>
      <c r="G19" s="33"/>
      <c r="H19" s="34"/>
      <c r="I19" s="127"/>
      <c r="J19" s="33"/>
      <c r="K19" s="34">
        <v>8053</v>
      </c>
      <c r="L19" s="33"/>
      <c r="M19" s="33">
        <v>996</v>
      </c>
      <c r="N19" s="33"/>
      <c r="O19" s="127"/>
      <c r="P19" s="33"/>
      <c r="Q19" s="121">
        <f t="shared" si="0"/>
        <v>19317</v>
      </c>
      <c r="R19" s="37">
        <f>SUM(Q19/Q32)</f>
        <v>4.0564931209367225E-5</v>
      </c>
    </row>
    <row r="20" spans="1:18" ht="24" customHeight="1">
      <c r="A20" s="133" t="s">
        <v>290</v>
      </c>
      <c r="B20" s="27" t="s">
        <v>87</v>
      </c>
      <c r="C20" s="134"/>
      <c r="D20" s="134"/>
      <c r="E20" s="29"/>
      <c r="F20" s="135"/>
      <c r="G20" s="29">
        <v>9367</v>
      </c>
      <c r="H20" s="29"/>
      <c r="I20" s="135"/>
      <c r="J20" s="29"/>
      <c r="K20" s="29">
        <v>367000848</v>
      </c>
      <c r="L20" s="29"/>
      <c r="M20" s="29"/>
      <c r="N20" s="29"/>
      <c r="O20" s="135"/>
      <c r="P20" s="29"/>
      <c r="Q20" s="116">
        <f t="shared" si="0"/>
        <v>367010215</v>
      </c>
      <c r="R20" s="136">
        <f>SUM(Q20/Q32)</f>
        <v>0.77070684498680309</v>
      </c>
    </row>
    <row r="21" spans="1:18" ht="24" customHeight="1">
      <c r="A21" s="123" t="s">
        <v>451</v>
      </c>
      <c r="B21" s="137" t="s">
        <v>133</v>
      </c>
      <c r="C21" s="119"/>
      <c r="D21" s="119"/>
      <c r="E21" s="34"/>
      <c r="F21" s="120"/>
      <c r="G21" s="34">
        <v>9367</v>
      </c>
      <c r="H21" s="34"/>
      <c r="I21" s="120"/>
      <c r="J21" s="34"/>
      <c r="K21" s="34"/>
      <c r="L21" s="34"/>
      <c r="M21" s="34"/>
      <c r="N21" s="34"/>
      <c r="O21" s="120"/>
      <c r="P21" s="34"/>
      <c r="Q21" s="121">
        <f t="shared" si="0"/>
        <v>9367</v>
      </c>
      <c r="R21" s="37">
        <f>SUM(Q21/Q32)</f>
        <v>1.9670327205991759E-5</v>
      </c>
    </row>
    <row r="22" spans="1:18" ht="24" customHeight="1">
      <c r="A22" s="123" t="s">
        <v>452</v>
      </c>
      <c r="B22" s="137" t="s">
        <v>338</v>
      </c>
      <c r="C22" s="119"/>
      <c r="D22" s="119"/>
      <c r="E22" s="34"/>
      <c r="F22" s="120"/>
      <c r="G22" s="34"/>
      <c r="H22" s="34"/>
      <c r="I22" s="120"/>
      <c r="J22" s="34"/>
      <c r="K22" s="34">
        <v>367000848</v>
      </c>
      <c r="L22" s="34"/>
      <c r="M22" s="34"/>
      <c r="N22" s="34"/>
      <c r="O22" s="120"/>
      <c r="P22" s="120"/>
      <c r="Q22" s="121">
        <f t="shared" si="0"/>
        <v>367000848</v>
      </c>
      <c r="R22" s="37">
        <f>SUM(Q22/Q32)</f>
        <v>0.77068717465959713</v>
      </c>
    </row>
    <row r="23" spans="1:18" s="3" customFormat="1" ht="24" customHeight="1">
      <c r="A23" s="26" t="s">
        <v>257</v>
      </c>
      <c r="B23" s="27" t="s">
        <v>201</v>
      </c>
      <c r="C23" s="28"/>
      <c r="D23" s="29"/>
      <c r="E23" s="29">
        <v>31493</v>
      </c>
      <c r="F23" s="29"/>
      <c r="G23" s="29"/>
      <c r="H23" s="29"/>
      <c r="I23" s="29"/>
      <c r="J23" s="29"/>
      <c r="K23" s="29"/>
      <c r="L23" s="29"/>
      <c r="M23" s="29">
        <v>12844</v>
      </c>
      <c r="N23" s="29"/>
      <c r="O23" s="29"/>
      <c r="P23" s="30"/>
      <c r="Q23" s="23">
        <f>SUM(C23:P23)</f>
        <v>44337</v>
      </c>
      <c r="R23" s="24">
        <f>SUM(Q23/Q32)</f>
        <v>9.3105935447000809E-5</v>
      </c>
    </row>
    <row r="24" spans="1:18" ht="24" customHeight="1">
      <c r="A24" s="113" t="s">
        <v>291</v>
      </c>
      <c r="B24" s="114" t="s">
        <v>168</v>
      </c>
      <c r="C24" s="20"/>
      <c r="D24" s="20"/>
      <c r="E24" s="21">
        <v>991</v>
      </c>
      <c r="F24" s="115"/>
      <c r="G24" s="21"/>
      <c r="H24" s="21"/>
      <c r="I24" s="115"/>
      <c r="J24" s="21"/>
      <c r="K24" s="21">
        <v>289</v>
      </c>
      <c r="L24" s="21"/>
      <c r="M24" s="21"/>
      <c r="N24" s="21"/>
      <c r="O24" s="115"/>
      <c r="P24" s="21"/>
      <c r="Q24" s="116">
        <f t="shared" si="0"/>
        <v>1280</v>
      </c>
      <c r="R24" s="24">
        <f>SUM(Q24/Q32)</f>
        <v>2.6879490577206634E-6</v>
      </c>
    </row>
    <row r="25" spans="1:18" ht="24" customHeight="1">
      <c r="A25" s="133" t="s">
        <v>340</v>
      </c>
      <c r="B25" s="138" t="s">
        <v>172</v>
      </c>
      <c r="C25" s="134"/>
      <c r="D25" s="134"/>
      <c r="E25" s="29">
        <v>3043629</v>
      </c>
      <c r="F25" s="135"/>
      <c r="G25" s="29">
        <v>630</v>
      </c>
      <c r="H25" s="29"/>
      <c r="I25" s="135"/>
      <c r="J25" s="29"/>
      <c r="K25" s="29">
        <v>2636</v>
      </c>
      <c r="L25" s="29"/>
      <c r="M25" s="29"/>
      <c r="N25" s="29"/>
      <c r="O25" s="135"/>
      <c r="P25" s="29"/>
      <c r="Q25" s="116">
        <f t="shared" si="0"/>
        <v>3046895</v>
      </c>
      <c r="R25" s="136">
        <f>SUM(Q25/Q32)</f>
        <v>6.398358237674844E-3</v>
      </c>
    </row>
    <row r="26" spans="1:18" ht="24" customHeight="1">
      <c r="A26" s="123" t="s">
        <v>524</v>
      </c>
      <c r="B26" s="124" t="s">
        <v>658</v>
      </c>
      <c r="C26" s="125"/>
      <c r="D26" s="125"/>
      <c r="E26" s="34"/>
      <c r="F26" s="127"/>
      <c r="G26" s="33"/>
      <c r="H26" s="33"/>
      <c r="I26" s="127"/>
      <c r="J26" s="33"/>
      <c r="K26" s="34">
        <v>1809</v>
      </c>
      <c r="L26" s="33"/>
      <c r="M26" s="33"/>
      <c r="N26" s="33"/>
      <c r="O26" s="127"/>
      <c r="P26" s="34"/>
      <c r="Q26" s="121">
        <f>SUM(C26:P26)</f>
        <v>1809</v>
      </c>
      <c r="R26" s="37">
        <f>SUM(Q26/Q32)</f>
        <v>3.7988280042317811E-6</v>
      </c>
    </row>
    <row r="27" spans="1:18" ht="24" customHeight="1">
      <c r="A27" s="123" t="s">
        <v>415</v>
      </c>
      <c r="B27" s="124" t="s">
        <v>179</v>
      </c>
      <c r="C27" s="125"/>
      <c r="D27" s="125"/>
      <c r="E27" s="34">
        <v>3043629</v>
      </c>
      <c r="F27" s="127"/>
      <c r="G27" s="33"/>
      <c r="H27" s="33"/>
      <c r="I27" s="127"/>
      <c r="J27" s="33"/>
      <c r="K27" s="34">
        <v>827</v>
      </c>
      <c r="L27" s="33"/>
      <c r="M27" s="33"/>
      <c r="N27" s="33"/>
      <c r="O27" s="127"/>
      <c r="P27" s="34"/>
      <c r="Q27" s="121">
        <f t="shared" si="0"/>
        <v>3044456</v>
      </c>
      <c r="R27" s="37">
        <f>SUM(Q27/Q32)</f>
        <v>6.3932364347437654E-3</v>
      </c>
    </row>
    <row r="28" spans="1:18" s="3" customFormat="1" ht="24" customHeight="1">
      <c r="A28" s="31" t="s">
        <v>270</v>
      </c>
      <c r="B28" s="31" t="s">
        <v>181</v>
      </c>
      <c r="C28" s="32"/>
      <c r="D28" s="33"/>
      <c r="E28" s="34"/>
      <c r="F28" s="33"/>
      <c r="G28" s="33">
        <v>630</v>
      </c>
      <c r="H28" s="33"/>
      <c r="I28" s="33"/>
      <c r="J28" s="33"/>
      <c r="K28" s="34"/>
      <c r="L28" s="33"/>
      <c r="M28" s="33"/>
      <c r="N28" s="34"/>
      <c r="O28" s="33"/>
      <c r="P28" s="35"/>
      <c r="Q28" s="121">
        <f t="shared" si="0"/>
        <v>630</v>
      </c>
      <c r="R28" s="37">
        <f>SUM(Q28/Q32)</f>
        <v>1.3229749268468889E-6</v>
      </c>
    </row>
    <row r="29" spans="1:18" ht="24" customHeight="1">
      <c r="A29" s="133" t="s">
        <v>292</v>
      </c>
      <c r="B29" s="27" t="s">
        <v>174</v>
      </c>
      <c r="C29" s="134"/>
      <c r="D29" s="134">
        <v>205</v>
      </c>
      <c r="E29" s="29">
        <v>811</v>
      </c>
      <c r="F29" s="135"/>
      <c r="G29" s="29">
        <v>1696</v>
      </c>
      <c r="H29" s="29"/>
      <c r="I29" s="135">
        <v>736</v>
      </c>
      <c r="J29" s="29">
        <v>1783</v>
      </c>
      <c r="K29" s="29">
        <v>674</v>
      </c>
      <c r="L29" s="29"/>
      <c r="M29" s="29">
        <v>1814</v>
      </c>
      <c r="N29" s="29">
        <v>4239</v>
      </c>
      <c r="O29" s="135"/>
      <c r="P29" s="29">
        <v>354</v>
      </c>
      <c r="Q29" s="116">
        <f t="shared" si="0"/>
        <v>12312</v>
      </c>
      <c r="R29" s="136">
        <f>SUM(Q29/Q32)</f>
        <v>2.585470999895063E-5</v>
      </c>
    </row>
    <row r="30" spans="1:18" ht="24" customHeight="1">
      <c r="A30" s="133" t="s">
        <v>293</v>
      </c>
      <c r="B30" s="27" t="s">
        <v>89</v>
      </c>
      <c r="C30" s="134">
        <v>1798</v>
      </c>
      <c r="D30" s="134"/>
      <c r="E30" s="29">
        <v>2418</v>
      </c>
      <c r="F30" s="135"/>
      <c r="G30" s="29"/>
      <c r="H30" s="29"/>
      <c r="I30" s="135">
        <v>2378</v>
      </c>
      <c r="J30" s="29">
        <v>519</v>
      </c>
      <c r="K30" s="29">
        <v>13462</v>
      </c>
      <c r="L30" s="29"/>
      <c r="M30" s="29">
        <v>819</v>
      </c>
      <c r="N30" s="29">
        <v>421</v>
      </c>
      <c r="O30" s="135">
        <v>290</v>
      </c>
      <c r="P30" s="29">
        <v>1411</v>
      </c>
      <c r="Q30" s="116">
        <f t="shared" si="0"/>
        <v>23516</v>
      </c>
      <c r="R30" s="136">
        <f>SUM(Q30/Q32)</f>
        <v>4.9382664094811812E-5</v>
      </c>
    </row>
    <row r="31" spans="1:18" ht="24" customHeight="1" thickBot="1">
      <c r="A31" s="139" t="s">
        <v>122</v>
      </c>
      <c r="B31" s="140" t="s">
        <v>91</v>
      </c>
      <c r="C31" s="141"/>
      <c r="D31" s="141">
        <v>30906</v>
      </c>
      <c r="E31" s="142">
        <v>22029</v>
      </c>
      <c r="F31" s="143"/>
      <c r="G31" s="142">
        <v>2700974</v>
      </c>
      <c r="H31" s="142"/>
      <c r="I31" s="143"/>
      <c r="J31" s="142">
        <v>37100</v>
      </c>
      <c r="K31" s="142">
        <v>11983</v>
      </c>
      <c r="L31" s="142">
        <v>2215</v>
      </c>
      <c r="M31" s="142">
        <v>665</v>
      </c>
      <c r="N31" s="142"/>
      <c r="O31" s="143"/>
      <c r="P31" s="142">
        <v>194883</v>
      </c>
      <c r="Q31" s="131">
        <f t="shared" si="0"/>
        <v>3000755</v>
      </c>
      <c r="R31" s="56">
        <f>SUM(Q31/Q32)</f>
        <v>6.3014660739848195E-3</v>
      </c>
    </row>
    <row r="32" spans="1:18" ht="24" customHeight="1" thickBot="1">
      <c r="A32" s="144" t="s">
        <v>123</v>
      </c>
      <c r="B32" s="145" t="s">
        <v>134</v>
      </c>
      <c r="C32" s="146">
        <v>1925969</v>
      </c>
      <c r="D32" s="146">
        <v>1020850</v>
      </c>
      <c r="E32" s="146">
        <v>3611087</v>
      </c>
      <c r="F32" s="146">
        <v>740466</v>
      </c>
      <c r="G32" s="146">
        <v>2827373</v>
      </c>
      <c r="H32" s="146">
        <v>94739</v>
      </c>
      <c r="I32" s="146">
        <v>3114</v>
      </c>
      <c r="J32" s="146">
        <v>45710</v>
      </c>
      <c r="K32" s="146">
        <v>460405820</v>
      </c>
      <c r="L32" s="146">
        <v>18387</v>
      </c>
      <c r="M32" s="146">
        <v>86216</v>
      </c>
      <c r="N32" s="146">
        <v>24487</v>
      </c>
      <c r="O32" s="146">
        <v>6574</v>
      </c>
      <c r="P32" s="146">
        <v>5388709</v>
      </c>
      <c r="Q32" s="147">
        <f>SUM(C32:P32)</f>
        <v>476199501</v>
      </c>
      <c r="R32" s="148">
        <v>1</v>
      </c>
    </row>
    <row r="33" spans="1:18" ht="24" hidden="1" customHeight="1">
      <c r="B33" s="64" t="s">
        <v>71</v>
      </c>
      <c r="C33" s="65"/>
      <c r="D33" s="65"/>
      <c r="E33" s="65"/>
      <c r="F33" s="65"/>
      <c r="G33" s="65"/>
      <c r="H33" s="65"/>
      <c r="I33" s="65"/>
      <c r="J33" s="65"/>
      <c r="K33" s="65"/>
      <c r="L33" s="65"/>
      <c r="M33" s="65"/>
      <c r="N33" s="65"/>
      <c r="O33" s="65"/>
      <c r="P33" s="65"/>
      <c r="Q33" s="149"/>
      <c r="R33" s="150"/>
    </row>
    <row r="34" spans="1:18" ht="24" hidden="1" customHeight="1">
      <c r="B34" s="68" t="s">
        <v>50</v>
      </c>
      <c r="C34" s="68">
        <f t="shared" ref="C34:P34" si="1">SUM(C6+C13+C14+C20+C23+C24+C25+C29+C30+C31)</f>
        <v>1925969</v>
      </c>
      <c r="D34" s="68">
        <f t="shared" si="1"/>
        <v>1020850</v>
      </c>
      <c r="E34" s="68">
        <f t="shared" si="1"/>
        <v>3611087</v>
      </c>
      <c r="F34" s="68">
        <f t="shared" si="1"/>
        <v>740466</v>
      </c>
      <c r="G34" s="68">
        <f t="shared" si="1"/>
        <v>2827373</v>
      </c>
      <c r="H34" s="68">
        <f t="shared" si="1"/>
        <v>94739</v>
      </c>
      <c r="I34" s="68">
        <f t="shared" si="1"/>
        <v>3114</v>
      </c>
      <c r="J34" s="68">
        <f t="shared" si="1"/>
        <v>45710</v>
      </c>
      <c r="K34" s="68">
        <f t="shared" si="1"/>
        <v>460405820</v>
      </c>
      <c r="L34" s="68">
        <f t="shared" si="1"/>
        <v>18387</v>
      </c>
      <c r="M34" s="68">
        <f t="shared" si="1"/>
        <v>86216</v>
      </c>
      <c r="N34" s="68">
        <f t="shared" si="1"/>
        <v>24487</v>
      </c>
      <c r="O34" s="68">
        <f t="shared" si="1"/>
        <v>6574</v>
      </c>
      <c r="P34" s="68">
        <f t="shared" si="1"/>
        <v>5388709</v>
      </c>
    </row>
    <row r="35" spans="1:18" ht="24" customHeight="1">
      <c r="A35" s="71" t="s">
        <v>54</v>
      </c>
      <c r="B35" s="68"/>
      <c r="C35" s="68"/>
      <c r="D35" s="68"/>
      <c r="E35" s="68"/>
      <c r="F35" s="68"/>
      <c r="G35" s="68"/>
      <c r="H35" s="68"/>
      <c r="I35" s="68"/>
      <c r="J35" s="68"/>
      <c r="K35" s="68"/>
      <c r="L35" s="68"/>
      <c r="M35" s="68"/>
      <c r="N35" s="68"/>
      <c r="O35" s="68"/>
      <c r="P35" s="68"/>
    </row>
    <row r="36" spans="1:18" ht="24" customHeight="1">
      <c r="A36" s="71" t="s">
        <v>343</v>
      </c>
    </row>
    <row r="37" spans="1:18" ht="24" customHeight="1">
      <c r="P37" s="152"/>
    </row>
  </sheetData>
  <mergeCells count="1">
    <mergeCell ref="O3:Q3"/>
  </mergeCells>
  <phoneticPr fontId="2"/>
  <pageMargins left="0.39370078740157483" right="0.39370078740157483" top="0.98425196850393704" bottom="0.98425196850393704" header="0.51181102362204722" footer="0.51181102362204722"/>
  <pageSetup paperSize="9" scale="48" orientation="landscape" horizontalDpi="300" verticalDpi="300" r:id="rId1"/>
  <headerFooter alignWithMargins="0"/>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53"/>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316" customWidth="1"/>
    <col min="3" max="14" width="15.83203125" style="316" customWidth="1"/>
    <col min="15" max="16384" width="9" style="316"/>
  </cols>
  <sheetData>
    <row r="1" spans="1:14" ht="24" customHeight="1">
      <c r="A1" s="315" t="s">
        <v>820</v>
      </c>
    </row>
    <row r="2" spans="1:14" ht="24" customHeight="1">
      <c r="A2" s="320" t="s">
        <v>821</v>
      </c>
    </row>
    <row r="3" spans="1:14" s="278" customFormat="1" ht="24" customHeight="1">
      <c r="A3" s="244"/>
      <c r="B3" s="244"/>
      <c r="C3" s="247"/>
      <c r="D3" s="247"/>
      <c r="E3" s="247"/>
      <c r="F3" s="247"/>
      <c r="G3" s="247"/>
      <c r="H3" s="247"/>
      <c r="I3" s="247"/>
      <c r="J3" s="244"/>
      <c r="K3" s="244"/>
      <c r="L3" s="244"/>
      <c r="M3" s="247"/>
      <c r="N3" s="247" t="s">
        <v>176</v>
      </c>
    </row>
    <row r="4" spans="1:14" s="27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8" customFormat="1" ht="24" customHeight="1">
      <c r="A5" s="321" t="s">
        <v>366</v>
      </c>
      <c r="B5" s="322" t="s">
        <v>367</v>
      </c>
      <c r="C5" s="272">
        <v>0</v>
      </c>
      <c r="D5" s="272">
        <v>0</v>
      </c>
      <c r="E5" s="272">
        <v>0</v>
      </c>
      <c r="F5" s="272">
        <v>0</v>
      </c>
      <c r="G5" s="272">
        <v>6496</v>
      </c>
      <c r="H5" s="272">
        <v>0</v>
      </c>
      <c r="I5" s="272">
        <v>0</v>
      </c>
      <c r="J5" s="272">
        <v>0</v>
      </c>
      <c r="K5" s="272">
        <v>0</v>
      </c>
      <c r="L5" s="272">
        <v>0</v>
      </c>
      <c r="M5" s="272">
        <v>0</v>
      </c>
      <c r="N5" s="272">
        <f>SUM(C5:M5)</f>
        <v>6496</v>
      </c>
    </row>
    <row r="6" spans="1:14" s="278" customFormat="1" ht="24" customHeight="1">
      <c r="A6" s="321" t="s">
        <v>386</v>
      </c>
      <c r="B6" s="322" t="s">
        <v>616</v>
      </c>
      <c r="C6" s="272">
        <v>561</v>
      </c>
      <c r="D6" s="272">
        <v>0</v>
      </c>
      <c r="E6" s="272">
        <v>0</v>
      </c>
      <c r="F6" s="272">
        <v>0</v>
      </c>
      <c r="G6" s="272">
        <v>0</v>
      </c>
      <c r="H6" s="272">
        <v>0</v>
      </c>
      <c r="I6" s="272">
        <v>0</v>
      </c>
      <c r="J6" s="272">
        <v>0</v>
      </c>
      <c r="K6" s="272">
        <v>0</v>
      </c>
      <c r="L6" s="272">
        <v>0</v>
      </c>
      <c r="M6" s="272">
        <v>0</v>
      </c>
      <c r="N6" s="272">
        <f t="shared" ref="N6:N8" si="0">SUM(C6:M6)</f>
        <v>561</v>
      </c>
    </row>
    <row r="7" spans="1:14" s="278" customFormat="1" ht="24" customHeight="1">
      <c r="A7" s="252" t="s">
        <v>119</v>
      </c>
      <c r="B7" s="253" t="s">
        <v>168</v>
      </c>
      <c r="C7" s="254">
        <v>0</v>
      </c>
      <c r="D7" s="254">
        <v>0</v>
      </c>
      <c r="E7" s="254">
        <v>8740</v>
      </c>
      <c r="F7" s="254">
        <v>6216</v>
      </c>
      <c r="G7" s="254">
        <v>0</v>
      </c>
      <c r="H7" s="254">
        <v>580</v>
      </c>
      <c r="I7" s="254">
        <v>0</v>
      </c>
      <c r="J7" s="254">
        <v>0</v>
      </c>
      <c r="K7" s="254">
        <v>0</v>
      </c>
      <c r="L7" s="254">
        <v>0</v>
      </c>
      <c r="M7" s="254">
        <v>0</v>
      </c>
      <c r="N7" s="272">
        <f t="shared" si="0"/>
        <v>15536</v>
      </c>
    </row>
    <row r="8" spans="1:14" s="278" customFormat="1" ht="24" customHeight="1">
      <c r="A8" s="252" t="s">
        <v>177</v>
      </c>
      <c r="B8" s="253" t="s">
        <v>172</v>
      </c>
      <c r="C8" s="254">
        <v>959</v>
      </c>
      <c r="D8" s="254">
        <v>0</v>
      </c>
      <c r="E8" s="254">
        <v>2379</v>
      </c>
      <c r="F8" s="254">
        <v>898</v>
      </c>
      <c r="G8" s="254">
        <v>0</v>
      </c>
      <c r="H8" s="254">
        <v>1773</v>
      </c>
      <c r="I8" s="254">
        <v>2001</v>
      </c>
      <c r="J8" s="254">
        <v>4674</v>
      </c>
      <c r="K8" s="254">
        <v>2315</v>
      </c>
      <c r="L8" s="254">
        <v>50137</v>
      </c>
      <c r="M8" s="254">
        <v>52049</v>
      </c>
      <c r="N8" s="272">
        <f t="shared" si="0"/>
        <v>117185</v>
      </c>
    </row>
    <row r="9" spans="1:14" s="278" customFormat="1" ht="24" customHeight="1">
      <c r="A9" s="255" t="s">
        <v>471</v>
      </c>
      <c r="B9" s="255" t="s">
        <v>178</v>
      </c>
      <c r="C9" s="256">
        <v>0</v>
      </c>
      <c r="D9" s="256">
        <v>0</v>
      </c>
      <c r="E9" s="256">
        <v>0</v>
      </c>
      <c r="F9" s="256">
        <v>0</v>
      </c>
      <c r="G9" s="256">
        <v>0</v>
      </c>
      <c r="H9" s="256">
        <v>652</v>
      </c>
      <c r="I9" s="256">
        <v>0</v>
      </c>
      <c r="J9" s="256">
        <v>1420</v>
      </c>
      <c r="K9" s="256">
        <v>0</v>
      </c>
      <c r="L9" s="256">
        <v>5417</v>
      </c>
      <c r="M9" s="256">
        <v>315</v>
      </c>
      <c r="N9" s="256">
        <f>SUM(C9:M9)</f>
        <v>7804</v>
      </c>
    </row>
    <row r="10" spans="1:14" s="278" customFormat="1" ht="24" customHeight="1">
      <c r="A10" s="255" t="s">
        <v>264</v>
      </c>
      <c r="B10" s="255" t="s">
        <v>191</v>
      </c>
      <c r="C10" s="256">
        <v>0</v>
      </c>
      <c r="D10" s="256">
        <v>0</v>
      </c>
      <c r="E10" s="256">
        <v>0</v>
      </c>
      <c r="F10" s="256">
        <v>0</v>
      </c>
      <c r="G10" s="256">
        <v>0</v>
      </c>
      <c r="H10" s="256">
        <v>0</v>
      </c>
      <c r="I10" s="256">
        <v>0</v>
      </c>
      <c r="J10" s="256">
        <v>0</v>
      </c>
      <c r="K10" s="256">
        <v>0</v>
      </c>
      <c r="L10" s="256">
        <v>0</v>
      </c>
      <c r="M10" s="256">
        <v>0</v>
      </c>
      <c r="N10" s="256">
        <f t="shared" ref="N10:N14" si="1">SUM(C10:M10)</f>
        <v>0</v>
      </c>
    </row>
    <row r="11" spans="1:14" s="278" customFormat="1" ht="24" customHeight="1">
      <c r="A11" s="255" t="s">
        <v>266</v>
      </c>
      <c r="B11" s="255" t="s">
        <v>190</v>
      </c>
      <c r="C11" s="256">
        <v>0</v>
      </c>
      <c r="D11" s="256">
        <v>0</v>
      </c>
      <c r="E11" s="256">
        <v>0</v>
      </c>
      <c r="F11" s="256">
        <v>0</v>
      </c>
      <c r="G11" s="256">
        <v>0</v>
      </c>
      <c r="H11" s="256">
        <v>0</v>
      </c>
      <c r="I11" s="256">
        <v>0</v>
      </c>
      <c r="J11" s="256">
        <v>0</v>
      </c>
      <c r="K11" s="256">
        <v>0</v>
      </c>
      <c r="L11" s="256">
        <v>22496</v>
      </c>
      <c r="M11" s="256">
        <v>41340</v>
      </c>
      <c r="N11" s="256">
        <f t="shared" si="1"/>
        <v>63836</v>
      </c>
    </row>
    <row r="12" spans="1:14" s="278" customFormat="1" ht="24" customHeight="1">
      <c r="A12" s="255" t="s">
        <v>268</v>
      </c>
      <c r="B12" s="255" t="s">
        <v>180</v>
      </c>
      <c r="C12" s="256">
        <v>0</v>
      </c>
      <c r="D12" s="256">
        <v>0</v>
      </c>
      <c r="E12" s="256">
        <v>0</v>
      </c>
      <c r="F12" s="256">
        <v>0</v>
      </c>
      <c r="G12" s="256">
        <v>0</v>
      </c>
      <c r="H12" s="256">
        <v>0</v>
      </c>
      <c r="I12" s="256">
        <v>293</v>
      </c>
      <c r="J12" s="256">
        <v>0</v>
      </c>
      <c r="K12" s="256">
        <v>0</v>
      </c>
      <c r="L12" s="256">
        <v>0</v>
      </c>
      <c r="M12" s="256">
        <v>0</v>
      </c>
      <c r="N12" s="256">
        <f t="shared" si="1"/>
        <v>293</v>
      </c>
    </row>
    <row r="13" spans="1:14" s="278" customFormat="1" ht="24" customHeight="1">
      <c r="A13" s="255" t="s">
        <v>269</v>
      </c>
      <c r="B13" s="255" t="s">
        <v>205</v>
      </c>
      <c r="C13" s="256">
        <v>0</v>
      </c>
      <c r="D13" s="256">
        <v>0</v>
      </c>
      <c r="E13" s="256">
        <v>0</v>
      </c>
      <c r="F13" s="256">
        <v>0</v>
      </c>
      <c r="G13" s="256">
        <v>0</v>
      </c>
      <c r="H13" s="256">
        <v>0</v>
      </c>
      <c r="I13" s="256">
        <v>0</v>
      </c>
      <c r="J13" s="256">
        <v>0</v>
      </c>
      <c r="K13" s="256">
        <v>1606</v>
      </c>
      <c r="L13" s="256">
        <v>0</v>
      </c>
      <c r="M13" s="256">
        <v>0</v>
      </c>
      <c r="N13" s="256">
        <f t="shared" si="1"/>
        <v>1606</v>
      </c>
    </row>
    <row r="14" spans="1:14" s="278" customFormat="1" ht="24" customHeight="1">
      <c r="A14" s="268" t="s">
        <v>270</v>
      </c>
      <c r="B14" s="268" t="s">
        <v>181</v>
      </c>
      <c r="C14" s="256">
        <v>959</v>
      </c>
      <c r="D14" s="256">
        <v>0</v>
      </c>
      <c r="E14" s="256">
        <v>2379</v>
      </c>
      <c r="F14" s="256">
        <v>898</v>
      </c>
      <c r="G14" s="256">
        <v>0</v>
      </c>
      <c r="H14" s="256">
        <v>1121</v>
      </c>
      <c r="I14" s="256">
        <v>1708</v>
      </c>
      <c r="J14" s="256">
        <v>3254</v>
      </c>
      <c r="K14" s="256">
        <v>709</v>
      </c>
      <c r="L14" s="256">
        <v>22224</v>
      </c>
      <c r="M14" s="256">
        <v>10394</v>
      </c>
      <c r="N14" s="256">
        <f t="shared" si="1"/>
        <v>43646</v>
      </c>
    </row>
    <row r="15" spans="1:14" s="278" customFormat="1" ht="24" customHeight="1">
      <c r="A15" s="252" t="s">
        <v>173</v>
      </c>
      <c r="B15" s="253" t="s">
        <v>174</v>
      </c>
      <c r="C15" s="254">
        <v>119604</v>
      </c>
      <c r="D15" s="254">
        <v>16071</v>
      </c>
      <c r="E15" s="254">
        <v>198144</v>
      </c>
      <c r="F15" s="254">
        <v>26770</v>
      </c>
      <c r="G15" s="254">
        <v>188816</v>
      </c>
      <c r="H15" s="254">
        <v>277806</v>
      </c>
      <c r="I15" s="254">
        <v>328024</v>
      </c>
      <c r="J15" s="254">
        <v>1180019</v>
      </c>
      <c r="K15" s="254">
        <v>1153224</v>
      </c>
      <c r="L15" s="254">
        <v>994477</v>
      </c>
      <c r="M15" s="254">
        <v>927160</v>
      </c>
      <c r="N15" s="272">
        <f>SUM(C15:M15)</f>
        <v>5410115</v>
      </c>
    </row>
    <row r="16" spans="1:14" s="278" customFormat="1" ht="24" customHeight="1">
      <c r="A16" s="255" t="s">
        <v>271</v>
      </c>
      <c r="B16" s="255" t="s">
        <v>182</v>
      </c>
      <c r="C16" s="256">
        <v>13892</v>
      </c>
      <c r="D16" s="256">
        <v>7312</v>
      </c>
      <c r="E16" s="256">
        <v>38491</v>
      </c>
      <c r="F16" s="256">
        <v>3327</v>
      </c>
      <c r="G16" s="256">
        <v>42784</v>
      </c>
      <c r="H16" s="256">
        <v>17760</v>
      </c>
      <c r="I16" s="256">
        <v>17580</v>
      </c>
      <c r="J16" s="256">
        <v>16197</v>
      </c>
      <c r="K16" s="256">
        <v>41688</v>
      </c>
      <c r="L16" s="256">
        <v>45486</v>
      </c>
      <c r="M16" s="256">
        <v>21414</v>
      </c>
      <c r="N16" s="313">
        <f>SUM(C16:M16)</f>
        <v>265931</v>
      </c>
    </row>
    <row r="17" spans="1:14" s="278" customFormat="1" ht="24" customHeight="1">
      <c r="A17" s="255" t="s">
        <v>472</v>
      </c>
      <c r="B17" s="255" t="s">
        <v>183</v>
      </c>
      <c r="C17" s="256">
        <v>1450</v>
      </c>
      <c r="D17" s="256">
        <v>230</v>
      </c>
      <c r="E17" s="256">
        <v>10720</v>
      </c>
      <c r="F17" s="256">
        <v>6077</v>
      </c>
      <c r="G17" s="256">
        <v>127505</v>
      </c>
      <c r="H17" s="256">
        <v>1776</v>
      </c>
      <c r="I17" s="256">
        <v>848</v>
      </c>
      <c r="J17" s="256">
        <v>8083</v>
      </c>
      <c r="K17" s="256">
        <v>1048</v>
      </c>
      <c r="L17" s="256">
        <v>24624</v>
      </c>
      <c r="M17" s="256">
        <v>4065</v>
      </c>
      <c r="N17" s="313">
        <f t="shared" ref="N17:N18" si="2">SUM(C17:M17)</f>
        <v>186426</v>
      </c>
    </row>
    <row r="18" spans="1:14" s="278" customFormat="1" ht="24" customHeight="1">
      <c r="A18" s="255" t="s">
        <v>273</v>
      </c>
      <c r="B18" s="255" t="s">
        <v>184</v>
      </c>
      <c r="C18" s="256">
        <v>104262</v>
      </c>
      <c r="D18" s="256">
        <v>8529</v>
      </c>
      <c r="E18" s="256">
        <v>148933</v>
      </c>
      <c r="F18" s="256">
        <v>17366</v>
      </c>
      <c r="G18" s="256">
        <v>18527</v>
      </c>
      <c r="H18" s="256">
        <v>258270</v>
      </c>
      <c r="I18" s="256">
        <v>309596</v>
      </c>
      <c r="J18" s="256">
        <v>1155739</v>
      </c>
      <c r="K18" s="256">
        <v>1110488</v>
      </c>
      <c r="L18" s="256">
        <v>924367</v>
      </c>
      <c r="M18" s="256">
        <v>901681</v>
      </c>
      <c r="N18" s="313">
        <f t="shared" si="2"/>
        <v>4957758</v>
      </c>
    </row>
    <row r="19" spans="1:14" s="278" customFormat="1" ht="24" customHeight="1">
      <c r="A19" s="280" t="s">
        <v>443</v>
      </c>
      <c r="B19" s="259" t="s">
        <v>185</v>
      </c>
      <c r="C19" s="260">
        <v>101759</v>
      </c>
      <c r="D19" s="260">
        <v>8129</v>
      </c>
      <c r="E19" s="260">
        <v>27492</v>
      </c>
      <c r="F19" s="260">
        <v>10626</v>
      </c>
      <c r="G19" s="260">
        <v>17721</v>
      </c>
      <c r="H19" s="260">
        <v>45585</v>
      </c>
      <c r="I19" s="260">
        <v>76690</v>
      </c>
      <c r="J19" s="260">
        <v>227522</v>
      </c>
      <c r="K19" s="260">
        <v>195239</v>
      </c>
      <c r="L19" s="260">
        <v>98727</v>
      </c>
      <c r="M19" s="260">
        <v>64480</v>
      </c>
      <c r="N19" s="286">
        <f>SUM(C19:M19)</f>
        <v>873970</v>
      </c>
    </row>
    <row r="20" spans="1:14" s="278" customFormat="1" ht="24" customHeight="1">
      <c r="A20" s="259" t="s">
        <v>473</v>
      </c>
      <c r="B20" s="259" t="s">
        <v>193</v>
      </c>
      <c r="C20" s="260">
        <v>208</v>
      </c>
      <c r="D20" s="260">
        <v>0</v>
      </c>
      <c r="E20" s="260">
        <v>0</v>
      </c>
      <c r="F20" s="260">
        <v>761</v>
      </c>
      <c r="G20" s="260">
        <v>219</v>
      </c>
      <c r="H20" s="260">
        <v>0</v>
      </c>
      <c r="I20" s="260">
        <v>0</v>
      </c>
      <c r="J20" s="260">
        <v>260</v>
      </c>
      <c r="K20" s="260">
        <v>538</v>
      </c>
      <c r="L20" s="260">
        <v>240</v>
      </c>
      <c r="M20" s="260">
        <v>6571</v>
      </c>
      <c r="N20" s="286">
        <f t="shared" ref="N20:N23" si="3">SUM(C20:M20)</f>
        <v>8797</v>
      </c>
    </row>
    <row r="21" spans="1:14" s="278" customFormat="1" ht="24" customHeight="1">
      <c r="A21" s="259" t="s">
        <v>446</v>
      </c>
      <c r="B21" s="259" t="s">
        <v>194</v>
      </c>
      <c r="C21" s="260">
        <v>2295</v>
      </c>
      <c r="D21" s="260">
        <v>400</v>
      </c>
      <c r="E21" s="260">
        <v>1111</v>
      </c>
      <c r="F21" s="260">
        <v>0</v>
      </c>
      <c r="G21" s="260">
        <v>587</v>
      </c>
      <c r="H21" s="260">
        <v>1900</v>
      </c>
      <c r="I21" s="260">
        <v>2906</v>
      </c>
      <c r="J21" s="260">
        <v>8280</v>
      </c>
      <c r="K21" s="260">
        <v>12825</v>
      </c>
      <c r="L21" s="260">
        <v>0</v>
      </c>
      <c r="M21" s="260">
        <v>630</v>
      </c>
      <c r="N21" s="286">
        <f t="shared" si="3"/>
        <v>30934</v>
      </c>
    </row>
    <row r="22" spans="1:14" s="278" customFormat="1" ht="24" customHeight="1">
      <c r="A22" s="259" t="s">
        <v>447</v>
      </c>
      <c r="B22" s="259" t="s">
        <v>365</v>
      </c>
      <c r="C22" s="260">
        <v>0</v>
      </c>
      <c r="D22" s="260">
        <v>0</v>
      </c>
      <c r="E22" s="260">
        <v>0</v>
      </c>
      <c r="F22" s="260">
        <v>5979</v>
      </c>
      <c r="G22" s="260">
        <v>0</v>
      </c>
      <c r="H22" s="260">
        <v>2785</v>
      </c>
      <c r="I22" s="260">
        <v>0</v>
      </c>
      <c r="J22" s="260">
        <v>313202</v>
      </c>
      <c r="K22" s="260">
        <v>0</v>
      </c>
      <c r="L22" s="260">
        <v>0</v>
      </c>
      <c r="M22" s="260">
        <v>0</v>
      </c>
      <c r="N22" s="286">
        <f t="shared" si="3"/>
        <v>321966</v>
      </c>
    </row>
    <row r="23" spans="1:14" s="278" customFormat="1" ht="24" customHeight="1">
      <c r="A23" s="259" t="s">
        <v>475</v>
      </c>
      <c r="B23" s="259" t="s">
        <v>207</v>
      </c>
      <c r="C23" s="260">
        <v>0</v>
      </c>
      <c r="D23" s="260">
        <v>0</v>
      </c>
      <c r="E23" s="260">
        <v>120330</v>
      </c>
      <c r="F23" s="260">
        <v>0</v>
      </c>
      <c r="G23" s="260">
        <v>0</v>
      </c>
      <c r="H23" s="260">
        <v>208000</v>
      </c>
      <c r="I23" s="260">
        <v>230000</v>
      </c>
      <c r="J23" s="260">
        <v>888375</v>
      </c>
      <c r="K23" s="260">
        <v>901886</v>
      </c>
      <c r="L23" s="260">
        <v>825400</v>
      </c>
      <c r="M23" s="260">
        <v>830000</v>
      </c>
      <c r="N23" s="286">
        <f t="shared" si="3"/>
        <v>4003991</v>
      </c>
    </row>
    <row r="24" spans="1:14" s="278" customFormat="1" ht="24" customHeight="1">
      <c r="A24" s="252" t="s">
        <v>125</v>
      </c>
      <c r="B24" s="253" t="s">
        <v>89</v>
      </c>
      <c r="C24" s="254">
        <v>15066</v>
      </c>
      <c r="D24" s="254">
        <v>0</v>
      </c>
      <c r="E24" s="254">
        <v>10243</v>
      </c>
      <c r="F24" s="254">
        <v>1236</v>
      </c>
      <c r="G24" s="254">
        <v>25023</v>
      </c>
      <c r="H24" s="254">
        <v>758</v>
      </c>
      <c r="I24" s="254">
        <v>227</v>
      </c>
      <c r="J24" s="254">
        <v>0</v>
      </c>
      <c r="K24" s="254">
        <v>3858</v>
      </c>
      <c r="L24" s="254">
        <v>701</v>
      </c>
      <c r="M24" s="254">
        <v>289</v>
      </c>
      <c r="N24" s="272">
        <f>SUM(C24:M24)</f>
        <v>57401</v>
      </c>
    </row>
    <row r="25" spans="1:14" s="278" customFormat="1" ht="24" customHeight="1">
      <c r="A25" s="252" t="s">
        <v>90</v>
      </c>
      <c r="B25" s="253" t="s">
        <v>91</v>
      </c>
      <c r="C25" s="254">
        <v>8973</v>
      </c>
      <c r="D25" s="254">
        <v>236</v>
      </c>
      <c r="E25" s="254">
        <v>3366</v>
      </c>
      <c r="F25" s="254">
        <v>607</v>
      </c>
      <c r="G25" s="254">
        <v>295</v>
      </c>
      <c r="H25" s="254">
        <v>3552</v>
      </c>
      <c r="I25" s="254">
        <v>376</v>
      </c>
      <c r="J25" s="254">
        <v>8348</v>
      </c>
      <c r="K25" s="254">
        <v>2936</v>
      </c>
      <c r="L25" s="254">
        <v>911</v>
      </c>
      <c r="M25" s="254">
        <v>1509</v>
      </c>
      <c r="N25" s="272">
        <f>SUM(C25:M25)</f>
        <v>31109</v>
      </c>
    </row>
    <row r="26" spans="1:14" s="278" customFormat="1" ht="24" customHeight="1">
      <c r="A26" s="273" t="s">
        <v>3</v>
      </c>
      <c r="B26" s="274" t="s">
        <v>134</v>
      </c>
      <c r="C26" s="281">
        <f t="shared" ref="C26:J26" si="4">SUM(C5,C6:C8,C15,C24,C25)</f>
        <v>145163</v>
      </c>
      <c r="D26" s="281">
        <f t="shared" si="4"/>
        <v>16307</v>
      </c>
      <c r="E26" s="281">
        <f t="shared" si="4"/>
        <v>222872</v>
      </c>
      <c r="F26" s="281">
        <f t="shared" si="4"/>
        <v>35727</v>
      </c>
      <c r="G26" s="281">
        <f t="shared" si="4"/>
        <v>220630</v>
      </c>
      <c r="H26" s="281">
        <f t="shared" si="4"/>
        <v>284469</v>
      </c>
      <c r="I26" s="281">
        <f>SUM(I5,I6:I8,I15,I24,I25)</f>
        <v>330628</v>
      </c>
      <c r="J26" s="281">
        <f t="shared" si="4"/>
        <v>1193041</v>
      </c>
      <c r="K26" s="281">
        <f>SUM(K5,K6:K8,K15,K24,K25)</f>
        <v>1162333</v>
      </c>
      <c r="L26" s="281">
        <f>SUM(L5,L6:L8,L15,L24,L25)</f>
        <v>1046226</v>
      </c>
      <c r="M26" s="281">
        <f>SUM(M5,M6:M8,M15,M24,M25)</f>
        <v>981007</v>
      </c>
      <c r="N26" s="281">
        <f>SUM(C26:M26)</f>
        <v>5638403</v>
      </c>
    </row>
    <row r="27" spans="1:14">
      <c r="J27" s="323"/>
      <c r="K27" s="323"/>
      <c r="L27" s="323"/>
    </row>
    <row r="28" spans="1:14">
      <c r="A28" s="71" t="s">
        <v>743</v>
      </c>
      <c r="B28" s="71" t="s">
        <v>742</v>
      </c>
    </row>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sheetData>
  <phoneticPr fontId="2"/>
  <pageMargins left="0.78700000000000003" right="0.57999999999999996" top="0.98399999999999999" bottom="0.98399999999999999" header="0.51200000000000001" footer="0.51200000000000001"/>
  <pageSetup paperSize="9" scale="86" orientation="landscape" horizontalDpi="300" verticalDpi="300" r:id="rId1"/>
  <headerFooter alignWithMargins="0">
    <oddFooter>&amp;R24</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52"/>
  <sheetViews>
    <sheetView showGridLines="0" zoomScale="80" zoomScaleNormal="80" workbookViewId="0">
      <pane xSplit="2" topLeftCell="C1" activePane="topRight" state="frozen"/>
      <selection activeCell="L10" sqref="L10"/>
      <selection pane="topRight" activeCell="A3" sqref="A3"/>
    </sheetView>
  </sheetViews>
  <sheetFormatPr baseColWidth="10" defaultColWidth="9" defaultRowHeight="19"/>
  <cols>
    <col min="1" max="2" width="50.83203125" style="316" customWidth="1"/>
    <col min="3" max="14" width="15.83203125" style="316" customWidth="1"/>
    <col min="15" max="16384" width="9" style="316"/>
  </cols>
  <sheetData>
    <row r="1" spans="1:14" ht="24" customHeight="1">
      <c r="A1" s="315" t="s">
        <v>820</v>
      </c>
    </row>
    <row r="2" spans="1:14" ht="24" customHeight="1">
      <c r="A2" s="315" t="s">
        <v>822</v>
      </c>
      <c r="C2" s="317"/>
      <c r="D2" s="317"/>
      <c r="E2" s="317"/>
      <c r="F2" s="317"/>
      <c r="G2" s="317"/>
      <c r="H2" s="317"/>
      <c r="I2" s="317"/>
      <c r="J2" s="317"/>
      <c r="K2" s="317"/>
      <c r="L2" s="317"/>
      <c r="M2" s="317"/>
    </row>
    <row r="3" spans="1:14" s="293" customFormat="1" ht="24" customHeight="1">
      <c r="A3" s="244"/>
      <c r="B3" s="246"/>
      <c r="C3" s="247"/>
      <c r="D3" s="247"/>
      <c r="E3" s="247"/>
      <c r="F3" s="247"/>
      <c r="G3" s="247"/>
      <c r="H3" s="247"/>
      <c r="I3" s="247"/>
      <c r="J3" s="246"/>
      <c r="K3" s="246"/>
      <c r="L3" s="246"/>
      <c r="M3" s="247"/>
      <c r="N3" s="248" t="s">
        <v>161</v>
      </c>
    </row>
    <row r="4" spans="1:14" s="293"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93" customFormat="1" ht="24" customHeight="1">
      <c r="A5" s="252" t="s">
        <v>164</v>
      </c>
      <c r="B5" s="253" t="s">
        <v>163</v>
      </c>
      <c r="C5" s="254">
        <v>20047</v>
      </c>
      <c r="D5" s="254">
        <v>0</v>
      </c>
      <c r="E5" s="254">
        <v>0</v>
      </c>
      <c r="F5" s="254">
        <v>0</v>
      </c>
      <c r="G5" s="254">
        <v>0</v>
      </c>
      <c r="H5" s="254">
        <v>4780</v>
      </c>
      <c r="I5" s="254">
        <v>172804</v>
      </c>
      <c r="J5" s="254">
        <v>335452</v>
      </c>
      <c r="K5" s="254">
        <v>476733</v>
      </c>
      <c r="L5" s="254">
        <v>366650</v>
      </c>
      <c r="M5" s="254">
        <v>94739</v>
      </c>
      <c r="N5" s="254">
        <f t="shared" ref="N5:N12" si="0">SUM(C5:M5)</f>
        <v>1471205</v>
      </c>
    </row>
    <row r="6" spans="1:14" s="246" customFormat="1" ht="24" customHeight="1">
      <c r="A6" s="255" t="s">
        <v>477</v>
      </c>
      <c r="B6" s="255" t="s">
        <v>166</v>
      </c>
      <c r="C6" s="256">
        <v>20047</v>
      </c>
      <c r="D6" s="256">
        <v>0</v>
      </c>
      <c r="E6" s="256">
        <v>0</v>
      </c>
      <c r="F6" s="256">
        <v>0</v>
      </c>
      <c r="G6" s="256">
        <v>0</v>
      </c>
      <c r="H6" s="256">
        <v>0</v>
      </c>
      <c r="I6" s="256">
        <v>172804</v>
      </c>
      <c r="J6" s="256">
        <v>335452</v>
      </c>
      <c r="K6" s="256">
        <v>476733</v>
      </c>
      <c r="L6" s="256">
        <v>366650</v>
      </c>
      <c r="M6" s="256">
        <v>94739</v>
      </c>
      <c r="N6" s="257">
        <f t="shared" si="0"/>
        <v>1466425</v>
      </c>
    </row>
    <row r="7" spans="1:14" s="246" customFormat="1" ht="24" customHeight="1">
      <c r="A7" s="295" t="s">
        <v>483</v>
      </c>
      <c r="B7" s="295" t="s">
        <v>230</v>
      </c>
      <c r="C7" s="286">
        <v>0</v>
      </c>
      <c r="D7" s="286">
        <v>0</v>
      </c>
      <c r="E7" s="286">
        <v>0</v>
      </c>
      <c r="F7" s="286">
        <v>0</v>
      </c>
      <c r="G7" s="286">
        <v>0</v>
      </c>
      <c r="H7" s="286">
        <v>0</v>
      </c>
      <c r="I7" s="286">
        <v>172804</v>
      </c>
      <c r="J7" s="286">
        <v>335452</v>
      </c>
      <c r="K7" s="286">
        <v>412868</v>
      </c>
      <c r="L7" s="286">
        <v>358146</v>
      </c>
      <c r="M7" s="286">
        <v>83094</v>
      </c>
      <c r="N7" s="286">
        <f t="shared" si="0"/>
        <v>1362364</v>
      </c>
    </row>
    <row r="8" spans="1:14" s="318" customFormat="1" ht="24" customHeight="1">
      <c r="A8" s="259" t="s">
        <v>485</v>
      </c>
      <c r="B8" s="259" t="s">
        <v>250</v>
      </c>
      <c r="C8" s="260">
        <v>20047</v>
      </c>
      <c r="D8" s="260">
        <v>0</v>
      </c>
      <c r="E8" s="260">
        <v>0</v>
      </c>
      <c r="F8" s="260">
        <v>0</v>
      </c>
      <c r="G8" s="260">
        <v>0</v>
      </c>
      <c r="H8" s="260">
        <v>0</v>
      </c>
      <c r="I8" s="260">
        <v>0</v>
      </c>
      <c r="J8" s="260">
        <v>0</v>
      </c>
      <c r="K8" s="260">
        <v>63865</v>
      </c>
      <c r="L8" s="260">
        <v>8504</v>
      </c>
      <c r="M8" s="260">
        <v>11645</v>
      </c>
      <c r="N8" s="286">
        <f t="shared" si="0"/>
        <v>104061</v>
      </c>
    </row>
    <row r="9" spans="1:14" s="246" customFormat="1" ht="24" customHeight="1">
      <c r="A9" s="255" t="s">
        <v>522</v>
      </c>
      <c r="B9" s="255" t="s">
        <v>399</v>
      </c>
      <c r="C9" s="256">
        <v>0</v>
      </c>
      <c r="D9" s="256">
        <v>0</v>
      </c>
      <c r="E9" s="256">
        <v>0</v>
      </c>
      <c r="F9" s="256">
        <v>0</v>
      </c>
      <c r="G9" s="256">
        <v>0</v>
      </c>
      <c r="H9" s="256">
        <v>4780</v>
      </c>
      <c r="I9" s="256">
        <v>0</v>
      </c>
      <c r="J9" s="256">
        <v>0</v>
      </c>
      <c r="K9" s="256">
        <v>0</v>
      </c>
      <c r="L9" s="256">
        <v>0</v>
      </c>
      <c r="M9" s="256">
        <v>0</v>
      </c>
      <c r="N9" s="257">
        <f t="shared" si="0"/>
        <v>4780</v>
      </c>
    </row>
    <row r="10" spans="1:14" s="293" customFormat="1" ht="24" customHeight="1">
      <c r="A10" s="263" t="s">
        <v>370</v>
      </c>
      <c r="B10" s="264" t="s">
        <v>367</v>
      </c>
      <c r="C10" s="265">
        <v>321515</v>
      </c>
      <c r="D10" s="265">
        <v>537822</v>
      </c>
      <c r="E10" s="265">
        <v>499728</v>
      </c>
      <c r="F10" s="265">
        <v>718839</v>
      </c>
      <c r="G10" s="265">
        <v>276480</v>
      </c>
      <c r="H10" s="265">
        <v>263565</v>
      </c>
      <c r="I10" s="265">
        <v>0</v>
      </c>
      <c r="J10" s="265">
        <v>0</v>
      </c>
      <c r="K10" s="265">
        <v>0</v>
      </c>
      <c r="L10" s="265">
        <v>0</v>
      </c>
      <c r="M10" s="265">
        <v>0</v>
      </c>
      <c r="N10" s="265">
        <f t="shared" si="0"/>
        <v>2617949</v>
      </c>
    </row>
    <row r="11" spans="1:14" s="293" customFormat="1" ht="24" customHeight="1">
      <c r="A11" s="255" t="s">
        <v>523</v>
      </c>
      <c r="B11" s="255" t="s">
        <v>304</v>
      </c>
      <c r="C11" s="256">
        <v>321515</v>
      </c>
      <c r="D11" s="256">
        <v>537822</v>
      </c>
      <c r="E11" s="256">
        <v>499728</v>
      </c>
      <c r="F11" s="256">
        <v>718839</v>
      </c>
      <c r="G11" s="256">
        <v>276480</v>
      </c>
      <c r="H11" s="256">
        <v>263565</v>
      </c>
      <c r="I11" s="256">
        <v>0</v>
      </c>
      <c r="J11" s="256">
        <v>0</v>
      </c>
      <c r="K11" s="256">
        <v>0</v>
      </c>
      <c r="L11" s="256">
        <v>0</v>
      </c>
      <c r="M11" s="256">
        <v>0</v>
      </c>
      <c r="N11" s="257">
        <f t="shared" si="0"/>
        <v>2617949</v>
      </c>
    </row>
    <row r="12" spans="1:14" s="293" customFormat="1" ht="24" customHeight="1">
      <c r="A12" s="266" t="s">
        <v>617</v>
      </c>
      <c r="B12" s="267" t="s">
        <v>618</v>
      </c>
      <c r="C12" s="265">
        <v>0</v>
      </c>
      <c r="D12" s="265">
        <v>8314</v>
      </c>
      <c r="E12" s="265">
        <v>0</v>
      </c>
      <c r="F12" s="265">
        <v>0</v>
      </c>
      <c r="G12" s="265">
        <v>0</v>
      </c>
      <c r="H12" s="265">
        <v>0</v>
      </c>
      <c r="I12" s="265">
        <v>0</v>
      </c>
      <c r="J12" s="265">
        <v>0</v>
      </c>
      <c r="K12" s="265">
        <v>0</v>
      </c>
      <c r="L12" s="265">
        <v>0</v>
      </c>
      <c r="M12" s="265">
        <v>0</v>
      </c>
      <c r="N12" s="254">
        <f t="shared" si="0"/>
        <v>8314</v>
      </c>
    </row>
    <row r="13" spans="1:14" s="278" customFormat="1" ht="24" customHeight="1">
      <c r="A13" s="252" t="s">
        <v>173</v>
      </c>
      <c r="B13" s="253" t="s">
        <v>174</v>
      </c>
      <c r="C13" s="254">
        <v>3590</v>
      </c>
      <c r="D13" s="254">
        <v>0</v>
      </c>
      <c r="E13" s="254">
        <v>825</v>
      </c>
      <c r="F13" s="254">
        <v>265</v>
      </c>
      <c r="G13" s="254">
        <v>1404</v>
      </c>
      <c r="H13" s="254">
        <v>496</v>
      </c>
      <c r="I13" s="254">
        <v>0</v>
      </c>
      <c r="J13" s="254">
        <v>542</v>
      </c>
      <c r="K13" s="254">
        <v>327</v>
      </c>
      <c r="L13" s="254">
        <v>904</v>
      </c>
      <c r="M13" s="254">
        <v>0</v>
      </c>
      <c r="N13" s="254">
        <f t="shared" ref="N13:N14" si="1">SUM(C13:M13)</f>
        <v>8353</v>
      </c>
    </row>
    <row r="14" spans="1:14" s="293" customFormat="1" ht="24" customHeight="1">
      <c r="A14" s="252" t="s">
        <v>0</v>
      </c>
      <c r="B14" s="253" t="s">
        <v>89</v>
      </c>
      <c r="C14" s="254">
        <v>556</v>
      </c>
      <c r="D14" s="254">
        <v>0</v>
      </c>
      <c r="E14" s="254">
        <v>0</v>
      </c>
      <c r="F14" s="254">
        <v>235</v>
      </c>
      <c r="G14" s="254">
        <v>327</v>
      </c>
      <c r="H14" s="254">
        <v>0</v>
      </c>
      <c r="I14" s="254">
        <v>0</v>
      </c>
      <c r="J14" s="254">
        <v>0</v>
      </c>
      <c r="K14" s="254">
        <v>297</v>
      </c>
      <c r="L14" s="254">
        <v>0</v>
      </c>
      <c r="M14" s="254">
        <v>0</v>
      </c>
      <c r="N14" s="254">
        <f t="shared" si="1"/>
        <v>1415</v>
      </c>
    </row>
    <row r="15" spans="1:14" s="293" customFormat="1" ht="24" customHeight="1">
      <c r="A15" s="273" t="s">
        <v>3</v>
      </c>
      <c r="B15" s="274" t="s">
        <v>134</v>
      </c>
      <c r="C15" s="275">
        <f t="shared" ref="C15" si="2">SUM(C5+C10+C12+C13+C14)</f>
        <v>345708</v>
      </c>
      <c r="D15" s="275">
        <f t="shared" ref="D15" si="3">SUM(D5+D10+D12+D13+D14)</f>
        <v>546136</v>
      </c>
      <c r="E15" s="275">
        <f t="shared" ref="E15" si="4">SUM(E5+E10+E12+E13+E14)</f>
        <v>500553</v>
      </c>
      <c r="F15" s="275">
        <f t="shared" ref="F15:J15" si="5">SUM(F5+F10+F12+F13+F14)</f>
        <v>719339</v>
      </c>
      <c r="G15" s="275">
        <f t="shared" si="5"/>
        <v>278211</v>
      </c>
      <c r="H15" s="275">
        <f t="shared" si="5"/>
        <v>268841</v>
      </c>
      <c r="I15" s="275">
        <f t="shared" si="5"/>
        <v>172804</v>
      </c>
      <c r="J15" s="275">
        <f t="shared" si="5"/>
        <v>335994</v>
      </c>
      <c r="K15" s="275">
        <f>SUM(K5+K10+K12+K13+K14)</f>
        <v>477357</v>
      </c>
      <c r="L15" s="275">
        <f>SUM(L5+L10+L12+L13+L14)</f>
        <v>367554</v>
      </c>
      <c r="M15" s="275">
        <f t="shared" ref="M15" si="6">SUM(M5+M10+M12+M13+M14)</f>
        <v>94739</v>
      </c>
      <c r="N15" s="275">
        <f>SUM(C15:L15)</f>
        <v>4012497</v>
      </c>
    </row>
    <row r="16" spans="1:14">
      <c r="C16" s="319"/>
      <c r="D16" s="319"/>
      <c r="E16" s="319"/>
      <c r="F16" s="319"/>
      <c r="G16" s="319"/>
      <c r="H16" s="319"/>
      <c r="I16" s="319"/>
      <c r="J16" s="319"/>
      <c r="K16" s="319"/>
      <c r="L16" s="319"/>
      <c r="M16" s="319"/>
    </row>
    <row r="17" spans="1:2">
      <c r="A17" s="71" t="s">
        <v>743</v>
      </c>
      <c r="B17" s="71" t="s">
        <v>742</v>
      </c>
    </row>
    <row r="18" spans="1:2" ht="24" customHeight="1"/>
    <row r="19" spans="1:2" ht="24" customHeight="1"/>
    <row r="20" spans="1:2" ht="24" customHeight="1"/>
    <row r="21" spans="1:2" ht="24" customHeight="1"/>
    <row r="22" spans="1:2" ht="24" customHeight="1"/>
    <row r="23" spans="1:2" ht="24" customHeight="1"/>
    <row r="24" spans="1:2" ht="24" customHeight="1"/>
    <row r="25" spans="1:2" ht="24" customHeight="1"/>
    <row r="26" spans="1:2" ht="24" customHeight="1"/>
    <row r="27" spans="1:2" ht="24" customHeight="1"/>
    <row r="28" spans="1:2" ht="24" customHeight="1"/>
    <row r="29" spans="1:2" ht="24" customHeight="1"/>
    <row r="30" spans="1:2" ht="24" customHeight="1"/>
    <row r="31" spans="1:2" ht="24" customHeight="1"/>
    <row r="32" spans="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sheetData>
  <phoneticPr fontId="2"/>
  <pageMargins left="0.78700000000000003" right="0.78700000000000003" top="0.98399999999999999" bottom="0.98399999999999999" header="0.51200000000000001" footer="0.51200000000000001"/>
  <pageSetup paperSize="9" scale="80" orientation="landscape" r:id="rId1"/>
  <headerFooter alignWithMargins="0">
    <oddFooter>&amp;R25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50"/>
  <sheetViews>
    <sheetView showGridLines="0" zoomScale="80" zoomScaleNormal="80" workbookViewId="0">
      <pane xSplit="2" topLeftCell="C1" activePane="topRight" state="frozen"/>
      <selection activeCell="L10" sqref="L10"/>
      <selection pane="topRight" activeCell="A3" sqref="A3"/>
    </sheetView>
  </sheetViews>
  <sheetFormatPr baseColWidth="10" defaultColWidth="9" defaultRowHeight="20"/>
  <cols>
    <col min="1" max="2" width="50.83203125" style="310" customWidth="1"/>
    <col min="3" max="14" width="15.83203125" style="310" customWidth="1"/>
    <col min="15" max="16384" width="9" style="310"/>
  </cols>
  <sheetData>
    <row r="1" spans="1:14" ht="24" customHeight="1">
      <c r="A1" s="309" t="s">
        <v>823</v>
      </c>
    </row>
    <row r="2" spans="1:14" ht="24" customHeight="1">
      <c r="A2" s="311" t="s">
        <v>824</v>
      </c>
    </row>
    <row r="3" spans="1:14" s="288" customFormat="1" ht="24" customHeight="1">
      <c r="A3" s="244"/>
      <c r="B3" s="244"/>
      <c r="C3" s="247"/>
      <c r="D3" s="247"/>
      <c r="E3" s="247"/>
      <c r="F3" s="247"/>
      <c r="G3" s="247"/>
      <c r="H3" s="247"/>
      <c r="I3" s="247"/>
      <c r="J3" s="244"/>
      <c r="K3" s="244"/>
      <c r="L3" s="244"/>
      <c r="M3" s="247"/>
      <c r="N3" s="248" t="s">
        <v>176</v>
      </c>
    </row>
    <row r="4" spans="1:14" s="28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88" customFormat="1" ht="24" customHeight="1">
      <c r="A5" s="252" t="s">
        <v>177</v>
      </c>
      <c r="B5" s="253" t="s">
        <v>172</v>
      </c>
      <c r="C5" s="272">
        <v>0</v>
      </c>
      <c r="D5" s="272">
        <v>0</v>
      </c>
      <c r="E5" s="272">
        <v>0</v>
      </c>
      <c r="F5" s="272">
        <v>0</v>
      </c>
      <c r="G5" s="272">
        <v>0</v>
      </c>
      <c r="H5" s="272">
        <v>0</v>
      </c>
      <c r="I5" s="272">
        <v>3443</v>
      </c>
      <c r="J5" s="272">
        <v>0</v>
      </c>
      <c r="K5" s="272">
        <v>0</v>
      </c>
      <c r="L5" s="272">
        <v>2443</v>
      </c>
      <c r="M5" s="272">
        <v>0</v>
      </c>
      <c r="N5" s="272">
        <f>SUM(C5:M5)</f>
        <v>5886</v>
      </c>
    </row>
    <row r="6" spans="1:14" s="288" customFormat="1" ht="24" customHeight="1">
      <c r="A6" s="255" t="s">
        <v>471</v>
      </c>
      <c r="B6" s="255" t="s">
        <v>178</v>
      </c>
      <c r="C6" s="257">
        <v>0</v>
      </c>
      <c r="D6" s="257">
        <v>0</v>
      </c>
      <c r="E6" s="257">
        <v>0</v>
      </c>
      <c r="F6" s="257">
        <v>0</v>
      </c>
      <c r="G6" s="257">
        <v>0</v>
      </c>
      <c r="H6" s="257">
        <v>0</v>
      </c>
      <c r="I6" s="257">
        <v>2180</v>
      </c>
      <c r="J6" s="257">
        <v>0</v>
      </c>
      <c r="K6" s="257">
        <v>0</v>
      </c>
      <c r="L6" s="257">
        <v>2443</v>
      </c>
      <c r="M6" s="257">
        <v>0</v>
      </c>
      <c r="N6" s="256">
        <f>SUM(C6:M6)</f>
        <v>4623</v>
      </c>
    </row>
    <row r="7" spans="1:14" s="288" customFormat="1" ht="24" customHeight="1">
      <c r="A7" s="268" t="s">
        <v>270</v>
      </c>
      <c r="B7" s="268" t="s">
        <v>181</v>
      </c>
      <c r="C7" s="257">
        <v>0</v>
      </c>
      <c r="D7" s="257">
        <v>0</v>
      </c>
      <c r="E7" s="257">
        <v>0</v>
      </c>
      <c r="F7" s="257">
        <v>0</v>
      </c>
      <c r="G7" s="257">
        <v>0</v>
      </c>
      <c r="H7" s="257">
        <v>0</v>
      </c>
      <c r="I7" s="257">
        <v>1263</v>
      </c>
      <c r="J7" s="257">
        <v>0</v>
      </c>
      <c r="K7" s="257">
        <v>0</v>
      </c>
      <c r="L7" s="257">
        <v>0</v>
      </c>
      <c r="M7" s="257">
        <v>0</v>
      </c>
      <c r="N7" s="256">
        <f>SUM(C7:M7)</f>
        <v>1263</v>
      </c>
    </row>
    <row r="8" spans="1:14" s="288" customFormat="1" ht="24" customHeight="1">
      <c r="A8" s="252" t="s">
        <v>173</v>
      </c>
      <c r="B8" s="253" t="s">
        <v>174</v>
      </c>
      <c r="C8" s="254">
        <v>590676</v>
      </c>
      <c r="D8" s="254">
        <v>872242</v>
      </c>
      <c r="E8" s="254">
        <v>599702</v>
      </c>
      <c r="F8" s="254">
        <v>873998</v>
      </c>
      <c r="G8" s="254">
        <v>275675</v>
      </c>
      <c r="H8" s="254">
        <v>640310</v>
      </c>
      <c r="I8" s="254">
        <v>1197772</v>
      </c>
      <c r="J8" s="254">
        <v>713238</v>
      </c>
      <c r="K8" s="254">
        <v>1029959</v>
      </c>
      <c r="L8" s="254">
        <v>20656</v>
      </c>
      <c r="M8" s="254">
        <v>43159</v>
      </c>
      <c r="N8" s="272">
        <f>SUM(C8:M8)</f>
        <v>6857387</v>
      </c>
    </row>
    <row r="9" spans="1:14" s="278" customFormat="1" ht="24" customHeight="1">
      <c r="A9" s="255" t="s">
        <v>271</v>
      </c>
      <c r="B9" s="255" t="s">
        <v>182</v>
      </c>
      <c r="C9" s="257">
        <v>0</v>
      </c>
      <c r="D9" s="257">
        <v>0</v>
      </c>
      <c r="E9" s="257">
        <v>0</v>
      </c>
      <c r="F9" s="257">
        <v>0</v>
      </c>
      <c r="G9" s="256">
        <v>0</v>
      </c>
      <c r="H9" s="256">
        <v>257</v>
      </c>
      <c r="I9" s="256">
        <v>5359</v>
      </c>
      <c r="J9" s="256">
        <v>2715</v>
      </c>
      <c r="K9" s="256">
        <v>0</v>
      </c>
      <c r="L9" s="256">
        <v>11472</v>
      </c>
      <c r="M9" s="257">
        <v>0</v>
      </c>
      <c r="N9" s="313">
        <f>SUM(C9:M9)</f>
        <v>19803</v>
      </c>
    </row>
    <row r="10" spans="1:14" s="278" customFormat="1" ht="24" customHeight="1">
      <c r="A10" s="255" t="s">
        <v>472</v>
      </c>
      <c r="B10" s="255" t="s">
        <v>183</v>
      </c>
      <c r="C10" s="257">
        <v>0</v>
      </c>
      <c r="D10" s="257">
        <v>0</v>
      </c>
      <c r="E10" s="257">
        <v>0</v>
      </c>
      <c r="F10" s="257">
        <v>0</v>
      </c>
      <c r="G10" s="256">
        <v>0</v>
      </c>
      <c r="H10" s="256">
        <v>0</v>
      </c>
      <c r="I10" s="256">
        <v>0</v>
      </c>
      <c r="J10" s="256">
        <v>13233</v>
      </c>
      <c r="K10" s="256">
        <v>632</v>
      </c>
      <c r="L10" s="256">
        <v>225</v>
      </c>
      <c r="M10" s="257">
        <v>5896</v>
      </c>
      <c r="N10" s="313">
        <f t="shared" ref="N10:N11" si="0">SUM(C10:M10)</f>
        <v>19986</v>
      </c>
    </row>
    <row r="11" spans="1:14" s="288" customFormat="1" ht="24" customHeight="1">
      <c r="A11" s="255" t="s">
        <v>273</v>
      </c>
      <c r="B11" s="255" t="s">
        <v>184</v>
      </c>
      <c r="C11" s="256">
        <v>590676</v>
      </c>
      <c r="D11" s="256">
        <v>872242</v>
      </c>
      <c r="E11" s="256">
        <v>599702</v>
      </c>
      <c r="F11" s="256">
        <v>873998</v>
      </c>
      <c r="G11" s="256">
        <v>275675</v>
      </c>
      <c r="H11" s="256">
        <v>640053</v>
      </c>
      <c r="I11" s="256">
        <v>1192413</v>
      </c>
      <c r="J11" s="256">
        <v>697290</v>
      </c>
      <c r="K11" s="256">
        <v>1029327</v>
      </c>
      <c r="L11" s="256">
        <v>8959</v>
      </c>
      <c r="M11" s="256">
        <v>37263</v>
      </c>
      <c r="N11" s="313">
        <f t="shared" si="0"/>
        <v>6817598</v>
      </c>
    </row>
    <row r="12" spans="1:14" s="288" customFormat="1" ht="24" customHeight="1">
      <c r="A12" s="280" t="s">
        <v>443</v>
      </c>
      <c r="B12" s="259" t="s">
        <v>185</v>
      </c>
      <c r="C12" s="260">
        <v>10676</v>
      </c>
      <c r="D12" s="260">
        <v>9242</v>
      </c>
      <c r="E12" s="260">
        <v>8578</v>
      </c>
      <c r="F12" s="260">
        <v>15498</v>
      </c>
      <c r="G12" s="260">
        <v>12807</v>
      </c>
      <c r="H12" s="260">
        <v>9640</v>
      </c>
      <c r="I12" s="260">
        <v>5991</v>
      </c>
      <c r="J12" s="260">
        <v>16743</v>
      </c>
      <c r="K12" s="260">
        <v>19827</v>
      </c>
      <c r="L12" s="260">
        <v>8959</v>
      </c>
      <c r="M12" s="260">
        <v>15263</v>
      </c>
      <c r="N12" s="260">
        <f>SUM(C12:M12)</f>
        <v>133224</v>
      </c>
    </row>
    <row r="13" spans="1:14" s="278" customFormat="1" ht="24" customHeight="1">
      <c r="A13" s="259" t="s">
        <v>447</v>
      </c>
      <c r="B13" s="259" t="s">
        <v>365</v>
      </c>
      <c r="C13" s="260">
        <v>0</v>
      </c>
      <c r="D13" s="260">
        <v>0</v>
      </c>
      <c r="E13" s="260">
        <v>0</v>
      </c>
      <c r="F13" s="260">
        <v>0</v>
      </c>
      <c r="G13" s="260">
        <v>0</v>
      </c>
      <c r="H13" s="260">
        <v>0</v>
      </c>
      <c r="I13" s="260">
        <v>0</v>
      </c>
      <c r="J13" s="260">
        <v>697</v>
      </c>
      <c r="K13" s="260">
        <v>0</v>
      </c>
      <c r="L13" s="260">
        <v>0</v>
      </c>
      <c r="M13" s="260">
        <v>0</v>
      </c>
      <c r="N13" s="260">
        <f t="shared" ref="N13:N14" si="1">SUM(C13:M13)</f>
        <v>697</v>
      </c>
    </row>
    <row r="14" spans="1:14" s="278" customFormat="1" ht="24" customHeight="1">
      <c r="A14" s="259" t="s">
        <v>475</v>
      </c>
      <c r="B14" s="259" t="s">
        <v>207</v>
      </c>
      <c r="C14" s="260">
        <v>580000</v>
      </c>
      <c r="D14" s="260">
        <v>863000</v>
      </c>
      <c r="E14" s="260">
        <v>591124</v>
      </c>
      <c r="F14" s="260">
        <v>858500</v>
      </c>
      <c r="G14" s="260">
        <v>262868</v>
      </c>
      <c r="H14" s="260">
        <v>630413</v>
      </c>
      <c r="I14" s="260">
        <v>1186422</v>
      </c>
      <c r="J14" s="260">
        <v>679850</v>
      </c>
      <c r="K14" s="260">
        <v>1009500</v>
      </c>
      <c r="L14" s="260">
        <v>0</v>
      </c>
      <c r="M14" s="260">
        <v>22000</v>
      </c>
      <c r="N14" s="260">
        <f t="shared" si="1"/>
        <v>6683677</v>
      </c>
    </row>
    <row r="15" spans="1:14" s="278" customFormat="1" ht="24" customHeight="1">
      <c r="A15" s="252" t="s">
        <v>125</v>
      </c>
      <c r="B15" s="253" t="s">
        <v>89</v>
      </c>
      <c r="C15" s="254">
        <v>0</v>
      </c>
      <c r="D15" s="254">
        <v>0</v>
      </c>
      <c r="E15" s="254">
        <v>0</v>
      </c>
      <c r="F15" s="254">
        <v>0</v>
      </c>
      <c r="G15" s="254">
        <v>0</v>
      </c>
      <c r="H15" s="254">
        <v>0</v>
      </c>
      <c r="I15" s="254">
        <v>0</v>
      </c>
      <c r="J15" s="254">
        <v>20823</v>
      </c>
      <c r="K15" s="254">
        <v>0</v>
      </c>
      <c r="L15" s="254">
        <v>0</v>
      </c>
      <c r="M15" s="254">
        <v>0</v>
      </c>
      <c r="N15" s="272">
        <f>SUM(C15:M15)</f>
        <v>20823</v>
      </c>
    </row>
    <row r="16" spans="1:14" s="278" customFormat="1" ht="24" customHeight="1">
      <c r="A16" s="252" t="s">
        <v>90</v>
      </c>
      <c r="B16" s="253" t="s">
        <v>91</v>
      </c>
      <c r="C16" s="254">
        <v>638</v>
      </c>
      <c r="D16" s="254">
        <v>483</v>
      </c>
      <c r="E16" s="254">
        <v>313</v>
      </c>
      <c r="F16" s="254">
        <v>2119</v>
      </c>
      <c r="G16" s="254">
        <v>367</v>
      </c>
      <c r="H16" s="254">
        <v>0</v>
      </c>
      <c r="I16" s="254">
        <v>275</v>
      </c>
      <c r="J16" s="254">
        <v>3872</v>
      </c>
      <c r="K16" s="254">
        <v>0</v>
      </c>
      <c r="L16" s="254">
        <v>640</v>
      </c>
      <c r="M16" s="254">
        <v>495</v>
      </c>
      <c r="N16" s="272">
        <f>SUM(C16:M16)</f>
        <v>9202</v>
      </c>
    </row>
    <row r="17" spans="1:14" s="288" customFormat="1" ht="24" customHeight="1">
      <c r="A17" s="273" t="s">
        <v>3</v>
      </c>
      <c r="B17" s="274" t="s">
        <v>134</v>
      </c>
      <c r="C17" s="281">
        <f>SUM(C5,C8,C15:C16)</f>
        <v>591314</v>
      </c>
      <c r="D17" s="281">
        <f t="shared" ref="D17:F17" si="2">SUM(D5,D8,D15:D16)</f>
        <v>872725</v>
      </c>
      <c r="E17" s="281">
        <f t="shared" si="2"/>
        <v>600015</v>
      </c>
      <c r="F17" s="281">
        <f t="shared" si="2"/>
        <v>876117</v>
      </c>
      <c r="G17" s="281">
        <f t="shared" ref="G17:L17" si="3">SUM(G5,G8,G15:G16)</f>
        <v>276042</v>
      </c>
      <c r="H17" s="281">
        <f t="shared" si="3"/>
        <v>640310</v>
      </c>
      <c r="I17" s="281">
        <f t="shared" si="3"/>
        <v>1201490</v>
      </c>
      <c r="J17" s="281">
        <f t="shared" si="3"/>
        <v>737933</v>
      </c>
      <c r="K17" s="281">
        <f t="shared" si="3"/>
        <v>1029959</v>
      </c>
      <c r="L17" s="281">
        <f t="shared" si="3"/>
        <v>23739</v>
      </c>
      <c r="M17" s="281">
        <f>SUM(M5,M8,M15:M16)</f>
        <v>43654</v>
      </c>
      <c r="N17" s="281">
        <f>SUM(C17:M17)</f>
        <v>6893298</v>
      </c>
    </row>
    <row r="19" spans="1:14">
      <c r="A19" s="71" t="s">
        <v>743</v>
      </c>
      <c r="B19" s="71" t="s">
        <v>742</v>
      </c>
    </row>
    <row r="20" spans="1:14" ht="24" customHeight="1"/>
    <row r="21" spans="1:14" ht="24" customHeight="1"/>
    <row r="22" spans="1:14" ht="24" customHeight="1"/>
    <row r="23" spans="1:14" ht="24" customHeight="1"/>
    <row r="24" spans="1:14" ht="24" customHeight="1"/>
    <row r="25" spans="1:14" ht="24" customHeight="1"/>
    <row r="26" spans="1:14" ht="24" customHeight="1"/>
    <row r="27" spans="1:14" ht="24" customHeight="1"/>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sheetData>
  <phoneticPr fontId="2"/>
  <pageMargins left="0.78700000000000003" right="0.78700000000000003" top="0.98399999999999999" bottom="0.98399999999999999" header="0.51200000000000001" footer="0.51200000000000001"/>
  <pageSetup paperSize="9" scale="92" orientation="landscape" r:id="rId1"/>
  <headerFooter alignWithMargins="0">
    <oddFooter>&amp;R26</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51"/>
  <sheetViews>
    <sheetView showGridLines="0" zoomScale="80" zoomScaleNormal="80" workbookViewId="0">
      <pane xSplit="2" topLeftCell="C1" activePane="topRight" state="frozen"/>
      <selection activeCell="L10" sqref="L10"/>
      <selection pane="topRight" activeCell="A3" sqref="A3"/>
    </sheetView>
  </sheetViews>
  <sheetFormatPr baseColWidth="10" defaultColWidth="9" defaultRowHeight="19"/>
  <cols>
    <col min="1" max="2" width="50.83203125" style="312" customWidth="1"/>
    <col min="3" max="14" width="15.83203125" style="312" customWidth="1"/>
    <col min="15" max="16384" width="9" style="312"/>
  </cols>
  <sheetData>
    <row r="1" spans="1:14" s="310" customFormat="1" ht="24" customHeight="1">
      <c r="A1" s="309" t="s">
        <v>823</v>
      </c>
    </row>
    <row r="2" spans="1:14" ht="24" customHeight="1">
      <c r="A2" s="311" t="s">
        <v>825</v>
      </c>
    </row>
    <row r="3" spans="1:14" s="287" customFormat="1" ht="24" customHeight="1">
      <c r="A3" s="244"/>
      <c r="B3" s="246"/>
      <c r="C3" s="247"/>
      <c r="D3" s="247"/>
      <c r="E3" s="247"/>
      <c r="F3" s="247"/>
      <c r="G3" s="247"/>
      <c r="H3" s="247"/>
      <c r="I3" s="247"/>
      <c r="J3" s="246"/>
      <c r="K3" s="246"/>
      <c r="L3" s="246"/>
      <c r="M3" s="247"/>
      <c r="N3" s="248" t="s">
        <v>161</v>
      </c>
    </row>
    <row r="4" spans="1:14" s="287"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87" customFormat="1" ht="24" customHeight="1">
      <c r="A5" s="252" t="s">
        <v>164</v>
      </c>
      <c r="B5" s="253" t="s">
        <v>163</v>
      </c>
      <c r="C5" s="254">
        <v>15680</v>
      </c>
      <c r="D5" s="254">
        <v>14192</v>
      </c>
      <c r="E5" s="254">
        <v>1437</v>
      </c>
      <c r="F5" s="254">
        <v>6117</v>
      </c>
      <c r="G5" s="254">
        <v>794</v>
      </c>
      <c r="H5" s="254">
        <v>4878</v>
      </c>
      <c r="I5" s="254">
        <v>2068</v>
      </c>
      <c r="J5" s="254">
        <v>2283</v>
      </c>
      <c r="K5" s="254">
        <v>0</v>
      </c>
      <c r="L5" s="254">
        <v>0</v>
      </c>
      <c r="M5" s="254">
        <v>0</v>
      </c>
      <c r="N5" s="254">
        <f t="shared" ref="N5:N11" si="0">SUM(C5:M5)</f>
        <v>47449</v>
      </c>
    </row>
    <row r="6" spans="1:14" s="287" customFormat="1" ht="24" customHeight="1">
      <c r="A6" s="255" t="s">
        <v>487</v>
      </c>
      <c r="B6" s="255" t="s">
        <v>167</v>
      </c>
      <c r="C6" s="256">
        <v>15680</v>
      </c>
      <c r="D6" s="256">
        <v>14192</v>
      </c>
      <c r="E6" s="256">
        <v>1437</v>
      </c>
      <c r="F6" s="256">
        <v>6117</v>
      </c>
      <c r="G6" s="256">
        <v>794</v>
      </c>
      <c r="H6" s="256">
        <v>4878</v>
      </c>
      <c r="I6" s="256">
        <v>2068</v>
      </c>
      <c r="J6" s="256">
        <v>2283</v>
      </c>
      <c r="K6" s="256">
        <v>0</v>
      </c>
      <c r="L6" s="256">
        <v>0</v>
      </c>
      <c r="M6" s="256">
        <v>0</v>
      </c>
      <c r="N6" s="313">
        <f t="shared" si="0"/>
        <v>47449</v>
      </c>
    </row>
    <row r="7" spans="1:14" s="287" customFormat="1" ht="24" customHeight="1">
      <c r="A7" s="259" t="s">
        <v>488</v>
      </c>
      <c r="B7" s="259" t="s">
        <v>210</v>
      </c>
      <c r="C7" s="314">
        <v>15680</v>
      </c>
      <c r="D7" s="314">
        <v>14192</v>
      </c>
      <c r="E7" s="314">
        <v>1437</v>
      </c>
      <c r="F7" s="314">
        <v>6117</v>
      </c>
      <c r="G7" s="314">
        <v>794</v>
      </c>
      <c r="H7" s="260">
        <v>4878</v>
      </c>
      <c r="I7" s="260">
        <v>2068</v>
      </c>
      <c r="J7" s="314">
        <v>2283</v>
      </c>
      <c r="K7" s="314">
        <v>0</v>
      </c>
      <c r="L7" s="314">
        <v>0</v>
      </c>
      <c r="M7" s="314">
        <v>0</v>
      </c>
      <c r="N7" s="286">
        <f t="shared" si="0"/>
        <v>47449</v>
      </c>
    </row>
    <row r="8" spans="1:14" s="278" customFormat="1" ht="24" customHeight="1">
      <c r="A8" s="252" t="s">
        <v>177</v>
      </c>
      <c r="B8" s="253" t="s">
        <v>172</v>
      </c>
      <c r="C8" s="254">
        <v>0</v>
      </c>
      <c r="D8" s="254">
        <v>0</v>
      </c>
      <c r="E8" s="254">
        <v>0</v>
      </c>
      <c r="F8" s="254">
        <v>0</v>
      </c>
      <c r="G8" s="254">
        <v>817</v>
      </c>
      <c r="H8" s="254">
        <v>0</v>
      </c>
      <c r="I8" s="254">
        <v>1316</v>
      </c>
      <c r="J8" s="254">
        <v>0</v>
      </c>
      <c r="K8" s="254">
        <v>0</v>
      </c>
      <c r="L8" s="254">
        <v>1914</v>
      </c>
      <c r="M8" s="254">
        <v>0</v>
      </c>
      <c r="N8" s="254">
        <f t="shared" si="0"/>
        <v>4047</v>
      </c>
    </row>
    <row r="9" spans="1:14" s="278" customFormat="1" ht="24" customHeight="1">
      <c r="A9" s="255" t="s">
        <v>471</v>
      </c>
      <c r="B9" s="255" t="s">
        <v>178</v>
      </c>
      <c r="C9" s="256">
        <v>0</v>
      </c>
      <c r="D9" s="256">
        <v>0</v>
      </c>
      <c r="E9" s="256">
        <v>0</v>
      </c>
      <c r="F9" s="256">
        <v>0</v>
      </c>
      <c r="G9" s="256">
        <v>817</v>
      </c>
      <c r="H9" s="256">
        <v>0</v>
      </c>
      <c r="I9" s="256">
        <v>0</v>
      </c>
      <c r="J9" s="256">
        <v>0</v>
      </c>
      <c r="K9" s="256">
        <v>0</v>
      </c>
      <c r="L9" s="256">
        <v>1914</v>
      </c>
      <c r="M9" s="256">
        <v>0</v>
      </c>
      <c r="N9" s="256">
        <f t="shared" si="0"/>
        <v>2731</v>
      </c>
    </row>
    <row r="10" spans="1:14" s="278" customFormat="1" ht="24" customHeight="1">
      <c r="A10" s="268" t="s">
        <v>270</v>
      </c>
      <c r="B10" s="268" t="s">
        <v>181</v>
      </c>
      <c r="C10" s="256">
        <v>0</v>
      </c>
      <c r="D10" s="256">
        <v>0</v>
      </c>
      <c r="E10" s="256">
        <v>0</v>
      </c>
      <c r="F10" s="256">
        <v>0</v>
      </c>
      <c r="G10" s="256">
        <v>0</v>
      </c>
      <c r="H10" s="256">
        <v>0</v>
      </c>
      <c r="I10" s="256">
        <v>1316</v>
      </c>
      <c r="J10" s="256">
        <v>0</v>
      </c>
      <c r="K10" s="256">
        <v>0</v>
      </c>
      <c r="L10" s="256">
        <v>0</v>
      </c>
      <c r="M10" s="256">
        <v>0</v>
      </c>
      <c r="N10" s="256">
        <f t="shared" si="0"/>
        <v>1316</v>
      </c>
    </row>
    <row r="11" spans="1:14" s="288" customFormat="1" ht="24" customHeight="1">
      <c r="A11" s="252" t="s">
        <v>173</v>
      </c>
      <c r="B11" s="253" t="s">
        <v>174</v>
      </c>
      <c r="C11" s="254">
        <v>0</v>
      </c>
      <c r="D11" s="254">
        <v>0</v>
      </c>
      <c r="E11" s="254">
        <v>0</v>
      </c>
      <c r="F11" s="254">
        <v>0</v>
      </c>
      <c r="G11" s="254">
        <v>760</v>
      </c>
      <c r="H11" s="254">
        <v>0</v>
      </c>
      <c r="I11" s="254">
        <v>378</v>
      </c>
      <c r="J11" s="254">
        <v>0</v>
      </c>
      <c r="K11" s="254">
        <v>0</v>
      </c>
      <c r="L11" s="254">
        <v>0</v>
      </c>
      <c r="M11" s="254">
        <v>736</v>
      </c>
      <c r="N11" s="272">
        <f t="shared" si="0"/>
        <v>1874</v>
      </c>
    </row>
    <row r="12" spans="1:14" s="287" customFormat="1" ht="24" customHeight="1">
      <c r="A12" s="252" t="s">
        <v>0</v>
      </c>
      <c r="B12" s="253" t="s">
        <v>89</v>
      </c>
      <c r="C12" s="254">
        <v>0</v>
      </c>
      <c r="D12" s="254">
        <v>0</v>
      </c>
      <c r="E12" s="254">
        <v>0</v>
      </c>
      <c r="F12" s="254">
        <v>0</v>
      </c>
      <c r="G12" s="254">
        <v>0</v>
      </c>
      <c r="H12" s="254">
        <v>0</v>
      </c>
      <c r="I12" s="254">
        <v>0</v>
      </c>
      <c r="J12" s="254">
        <v>4838</v>
      </c>
      <c r="K12" s="254">
        <v>1778</v>
      </c>
      <c r="L12" s="254">
        <v>0</v>
      </c>
      <c r="M12" s="254">
        <v>2378</v>
      </c>
      <c r="N12" s="272">
        <f t="shared" ref="N12:N13" si="1">SUM(C12:M12)</f>
        <v>8994</v>
      </c>
    </row>
    <row r="13" spans="1:14" s="287" customFormat="1" ht="24" customHeight="1">
      <c r="A13" s="252" t="s">
        <v>341</v>
      </c>
      <c r="B13" s="253" t="s">
        <v>91</v>
      </c>
      <c r="C13" s="254">
        <v>0</v>
      </c>
      <c r="D13" s="254">
        <v>0</v>
      </c>
      <c r="E13" s="254">
        <v>533</v>
      </c>
      <c r="F13" s="254">
        <v>0</v>
      </c>
      <c r="G13" s="254">
        <v>835265</v>
      </c>
      <c r="H13" s="254">
        <v>0</v>
      </c>
      <c r="I13" s="254">
        <v>0</v>
      </c>
      <c r="J13" s="254">
        <v>208</v>
      </c>
      <c r="K13" s="254">
        <v>0</v>
      </c>
      <c r="L13" s="254">
        <v>0</v>
      </c>
      <c r="M13" s="254">
        <v>0</v>
      </c>
      <c r="N13" s="272">
        <f t="shared" si="1"/>
        <v>836006</v>
      </c>
    </row>
    <row r="14" spans="1:14" s="287" customFormat="1" ht="24" customHeight="1">
      <c r="A14" s="273" t="s">
        <v>3</v>
      </c>
      <c r="B14" s="274" t="s">
        <v>134</v>
      </c>
      <c r="C14" s="275">
        <f t="shared" ref="C14:F14" si="2">SUM(C5+C8+C11+C12+C13)</f>
        <v>15680</v>
      </c>
      <c r="D14" s="275">
        <f t="shared" si="2"/>
        <v>14192</v>
      </c>
      <c r="E14" s="275">
        <f t="shared" si="2"/>
        <v>1970</v>
      </c>
      <c r="F14" s="275">
        <f t="shared" si="2"/>
        <v>6117</v>
      </c>
      <c r="G14" s="275">
        <f>SUM(G5+G8+G11+G12+G13)</f>
        <v>837636</v>
      </c>
      <c r="H14" s="275">
        <f t="shared" ref="H14:L14" si="3">SUM(H5+H8+H11+H12+H13)</f>
        <v>4878</v>
      </c>
      <c r="I14" s="275">
        <f t="shared" si="3"/>
        <v>3762</v>
      </c>
      <c r="J14" s="275">
        <f t="shared" si="3"/>
        <v>7329</v>
      </c>
      <c r="K14" s="275">
        <f t="shared" ref="K14" si="4">SUM(K5+K8+K11+K12+K13)</f>
        <v>1778</v>
      </c>
      <c r="L14" s="275">
        <f t="shared" si="3"/>
        <v>1914</v>
      </c>
      <c r="M14" s="275">
        <f>SUM(M5+M8+M11+M12+M13)</f>
        <v>3114</v>
      </c>
      <c r="N14" s="275">
        <f>SUM(C14:M14)</f>
        <v>898370</v>
      </c>
    </row>
    <row r="16" spans="1:14">
      <c r="A16" s="71" t="s">
        <v>743</v>
      </c>
      <c r="B16" s="71" t="s">
        <v>742</v>
      </c>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sheetData>
  <phoneticPr fontId="2"/>
  <pageMargins left="0.78700000000000003" right="0.78700000000000003" top="0.98399999999999999" bottom="0.98399999999999999" header="0.51200000000000001" footer="0.51200000000000001"/>
  <pageSetup paperSize="9" scale="83" orientation="landscape" r:id="rId1"/>
  <headerFooter alignWithMargins="0">
    <oddFooter>&amp;R27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N51"/>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293" customWidth="1"/>
    <col min="3" max="14" width="15.83203125" style="293" customWidth="1"/>
    <col min="15" max="16384" width="9" style="293"/>
  </cols>
  <sheetData>
    <row r="1" spans="1:14" s="306" customFormat="1" ht="24" customHeight="1">
      <c r="A1" s="306" t="s">
        <v>826</v>
      </c>
    </row>
    <row r="2" spans="1:14" s="306" customFormat="1" ht="24" customHeight="1">
      <c r="A2" s="307" t="s">
        <v>827</v>
      </c>
    </row>
    <row r="3" spans="1:14" s="278" customFormat="1" ht="24" customHeight="1">
      <c r="A3" s="244"/>
      <c r="B3" s="244"/>
      <c r="C3" s="247"/>
      <c r="D3" s="247"/>
      <c r="E3" s="247"/>
      <c r="F3" s="247"/>
      <c r="G3" s="247"/>
      <c r="H3" s="247"/>
      <c r="I3" s="247"/>
      <c r="J3" s="244"/>
      <c r="K3" s="244"/>
      <c r="L3" s="244"/>
      <c r="M3" s="247"/>
      <c r="N3" s="248" t="s">
        <v>176</v>
      </c>
    </row>
    <row r="4" spans="1:14" s="278"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8" customFormat="1" ht="24" customHeight="1">
      <c r="A5" s="252" t="s">
        <v>164</v>
      </c>
      <c r="B5" s="253" t="s">
        <v>163</v>
      </c>
      <c r="C5" s="254">
        <v>88021</v>
      </c>
      <c r="D5" s="254">
        <v>126997</v>
      </c>
      <c r="E5" s="254">
        <v>123885</v>
      </c>
      <c r="F5" s="254">
        <v>93788</v>
      </c>
      <c r="G5" s="254">
        <v>122086</v>
      </c>
      <c r="H5" s="254">
        <v>129252</v>
      </c>
      <c r="I5" s="254">
        <v>119656</v>
      </c>
      <c r="J5" s="254">
        <v>123775</v>
      </c>
      <c r="K5" s="254">
        <v>170010</v>
      </c>
      <c r="L5" s="254">
        <v>167261</v>
      </c>
      <c r="M5" s="254">
        <v>185934</v>
      </c>
      <c r="N5" s="254">
        <f>SUM(C5:M5)</f>
        <v>1450665</v>
      </c>
    </row>
    <row r="6" spans="1:14" ht="24" customHeight="1">
      <c r="A6" s="263" t="s">
        <v>211</v>
      </c>
      <c r="B6" s="264" t="s">
        <v>208</v>
      </c>
      <c r="C6" s="265">
        <v>3772</v>
      </c>
      <c r="D6" s="265">
        <v>3045</v>
      </c>
      <c r="E6" s="265">
        <v>7086</v>
      </c>
      <c r="F6" s="265">
        <v>2621</v>
      </c>
      <c r="G6" s="265">
        <v>5312</v>
      </c>
      <c r="H6" s="265">
        <v>4279</v>
      </c>
      <c r="I6" s="265">
        <v>5178</v>
      </c>
      <c r="J6" s="265">
        <v>3728</v>
      </c>
      <c r="K6" s="265">
        <v>8593</v>
      </c>
      <c r="L6" s="265">
        <v>4818</v>
      </c>
      <c r="M6" s="265">
        <v>13294</v>
      </c>
      <c r="N6" s="254">
        <f t="shared" ref="N6:N11" si="0">SUM(C6:M6)</f>
        <v>61726</v>
      </c>
    </row>
    <row r="7" spans="1:14" ht="24" customHeight="1">
      <c r="A7" s="263" t="s">
        <v>413</v>
      </c>
      <c r="B7" s="264" t="s">
        <v>619</v>
      </c>
      <c r="C7" s="265">
        <v>0</v>
      </c>
      <c r="D7" s="265">
        <v>536</v>
      </c>
      <c r="E7" s="265">
        <v>415</v>
      </c>
      <c r="F7" s="265">
        <v>0</v>
      </c>
      <c r="G7" s="265">
        <v>0</v>
      </c>
      <c r="H7" s="265">
        <v>0</v>
      </c>
      <c r="I7" s="265">
        <v>0</v>
      </c>
      <c r="J7" s="265">
        <v>0</v>
      </c>
      <c r="K7" s="265">
        <v>0</v>
      </c>
      <c r="L7" s="265">
        <v>0</v>
      </c>
      <c r="M7" s="265">
        <v>0</v>
      </c>
      <c r="N7" s="254">
        <f t="shared" si="0"/>
        <v>951</v>
      </c>
    </row>
    <row r="8" spans="1:14" s="278" customFormat="1" ht="24" customHeight="1">
      <c r="A8" s="252" t="s">
        <v>114</v>
      </c>
      <c r="B8" s="253" t="s">
        <v>87</v>
      </c>
      <c r="C8" s="254">
        <v>444652</v>
      </c>
      <c r="D8" s="254">
        <v>282143</v>
      </c>
      <c r="E8" s="254">
        <v>211</v>
      </c>
      <c r="F8" s="254">
        <v>362</v>
      </c>
      <c r="G8" s="254">
        <v>0</v>
      </c>
      <c r="H8" s="254">
        <v>0</v>
      </c>
      <c r="I8" s="254">
        <v>199404</v>
      </c>
      <c r="J8" s="254">
        <v>306</v>
      </c>
      <c r="K8" s="254">
        <v>293</v>
      </c>
      <c r="L8" s="254">
        <v>0</v>
      </c>
      <c r="M8" s="254">
        <v>849</v>
      </c>
      <c r="N8" s="254">
        <f t="shared" si="0"/>
        <v>928220</v>
      </c>
    </row>
    <row r="9" spans="1:14" s="246" customFormat="1" ht="24" customHeight="1">
      <c r="A9" s="263" t="s">
        <v>202</v>
      </c>
      <c r="B9" s="264" t="s">
        <v>201</v>
      </c>
      <c r="C9" s="265">
        <v>541</v>
      </c>
      <c r="D9" s="265">
        <v>1621</v>
      </c>
      <c r="E9" s="265">
        <v>764</v>
      </c>
      <c r="F9" s="265">
        <v>416</v>
      </c>
      <c r="G9" s="265">
        <v>445</v>
      </c>
      <c r="H9" s="265">
        <v>586</v>
      </c>
      <c r="I9" s="265">
        <v>1039</v>
      </c>
      <c r="J9" s="265">
        <v>817</v>
      </c>
      <c r="K9" s="265">
        <v>2186</v>
      </c>
      <c r="L9" s="265">
        <v>2193</v>
      </c>
      <c r="M9" s="265">
        <v>4287</v>
      </c>
      <c r="N9" s="254">
        <f t="shared" si="0"/>
        <v>14895</v>
      </c>
    </row>
    <row r="10" spans="1:14" s="278" customFormat="1" ht="24" customHeight="1">
      <c r="A10" s="252" t="s">
        <v>119</v>
      </c>
      <c r="B10" s="253" t="s">
        <v>168</v>
      </c>
      <c r="C10" s="254">
        <v>20578</v>
      </c>
      <c r="D10" s="254">
        <v>25201</v>
      </c>
      <c r="E10" s="254">
        <v>23931</v>
      </c>
      <c r="F10" s="254">
        <v>35745</v>
      </c>
      <c r="G10" s="254">
        <v>73866</v>
      </c>
      <c r="H10" s="254">
        <v>25909</v>
      </c>
      <c r="I10" s="254">
        <v>37255</v>
      </c>
      <c r="J10" s="254">
        <v>8294</v>
      </c>
      <c r="K10" s="254">
        <v>9407</v>
      </c>
      <c r="L10" s="254">
        <v>16548</v>
      </c>
      <c r="M10" s="254">
        <v>31676</v>
      </c>
      <c r="N10" s="254">
        <f t="shared" si="0"/>
        <v>308410</v>
      </c>
    </row>
    <row r="11" spans="1:14" s="278" customFormat="1" ht="24" customHeight="1">
      <c r="A11" s="252" t="s">
        <v>177</v>
      </c>
      <c r="B11" s="253" t="s">
        <v>172</v>
      </c>
      <c r="C11" s="254">
        <v>36617</v>
      </c>
      <c r="D11" s="254">
        <v>87972</v>
      </c>
      <c r="E11" s="254">
        <v>218766</v>
      </c>
      <c r="F11" s="254">
        <v>311704</v>
      </c>
      <c r="G11" s="254">
        <v>249863</v>
      </c>
      <c r="H11" s="254">
        <v>299778</v>
      </c>
      <c r="I11" s="254">
        <v>141540</v>
      </c>
      <c r="J11" s="254">
        <v>71295</v>
      </c>
      <c r="K11" s="254">
        <v>82285</v>
      </c>
      <c r="L11" s="254">
        <v>117332</v>
      </c>
      <c r="M11" s="254">
        <v>242326</v>
      </c>
      <c r="N11" s="254">
        <f t="shared" si="0"/>
        <v>1859478</v>
      </c>
    </row>
    <row r="12" spans="1:14" s="246" customFormat="1" ht="24" customHeight="1">
      <c r="A12" s="255" t="s">
        <v>524</v>
      </c>
      <c r="B12" s="255" t="s">
        <v>203</v>
      </c>
      <c r="C12" s="256">
        <v>0</v>
      </c>
      <c r="D12" s="256">
        <v>0</v>
      </c>
      <c r="E12" s="256">
        <v>0</v>
      </c>
      <c r="F12" s="256">
        <v>0</v>
      </c>
      <c r="G12" s="256">
        <v>0</v>
      </c>
      <c r="H12" s="256">
        <v>211</v>
      </c>
      <c r="I12" s="256">
        <v>0</v>
      </c>
      <c r="J12" s="256">
        <v>0</v>
      </c>
      <c r="K12" s="256">
        <v>0</v>
      </c>
      <c r="L12" s="256">
        <v>0</v>
      </c>
      <c r="M12" s="256">
        <v>0</v>
      </c>
      <c r="N12" s="257">
        <f>SUM(C12:M12)</f>
        <v>211</v>
      </c>
    </row>
    <row r="13" spans="1:14" s="278" customFormat="1" ht="24" customHeight="1">
      <c r="A13" s="255" t="s">
        <v>471</v>
      </c>
      <c r="B13" s="255" t="s">
        <v>178</v>
      </c>
      <c r="C13" s="256">
        <v>4012</v>
      </c>
      <c r="D13" s="256">
        <v>6784</v>
      </c>
      <c r="E13" s="256">
        <v>7986</v>
      </c>
      <c r="F13" s="256">
        <v>11891</v>
      </c>
      <c r="G13" s="256">
        <v>15207</v>
      </c>
      <c r="H13" s="256">
        <v>5216</v>
      </c>
      <c r="I13" s="256">
        <v>1793</v>
      </c>
      <c r="J13" s="256">
        <v>3328</v>
      </c>
      <c r="K13" s="256">
        <v>10927</v>
      </c>
      <c r="L13" s="256">
        <v>10153</v>
      </c>
      <c r="M13" s="256">
        <v>11321</v>
      </c>
      <c r="N13" s="257">
        <f t="shared" ref="N13:N20" si="1">SUM(C13:M13)</f>
        <v>88618</v>
      </c>
    </row>
    <row r="14" spans="1:14" s="278" customFormat="1" ht="24" customHeight="1">
      <c r="A14" s="255" t="s">
        <v>263</v>
      </c>
      <c r="B14" s="255" t="s">
        <v>179</v>
      </c>
      <c r="C14" s="256">
        <v>0</v>
      </c>
      <c r="D14" s="256">
        <v>7908</v>
      </c>
      <c r="E14" s="256">
        <v>3231</v>
      </c>
      <c r="F14" s="256">
        <v>6397</v>
      </c>
      <c r="G14" s="256">
        <v>39640</v>
      </c>
      <c r="H14" s="256">
        <v>13078</v>
      </c>
      <c r="I14" s="256">
        <v>1313</v>
      </c>
      <c r="J14" s="256">
        <v>0</v>
      </c>
      <c r="K14" s="256">
        <v>1130</v>
      </c>
      <c r="L14" s="256">
        <v>402</v>
      </c>
      <c r="M14" s="256">
        <v>612</v>
      </c>
      <c r="N14" s="257">
        <f t="shared" si="1"/>
        <v>73711</v>
      </c>
    </row>
    <row r="15" spans="1:14" s="278" customFormat="1" ht="24" customHeight="1">
      <c r="A15" s="255" t="s">
        <v>264</v>
      </c>
      <c r="B15" s="255" t="s">
        <v>191</v>
      </c>
      <c r="C15" s="256">
        <v>3208</v>
      </c>
      <c r="D15" s="256">
        <v>3418</v>
      </c>
      <c r="E15" s="256">
        <v>1584</v>
      </c>
      <c r="F15" s="256">
        <v>1931</v>
      </c>
      <c r="G15" s="256">
        <v>2746</v>
      </c>
      <c r="H15" s="256">
        <v>931</v>
      </c>
      <c r="I15" s="256">
        <v>1517</v>
      </c>
      <c r="J15" s="256">
        <v>232</v>
      </c>
      <c r="K15" s="256">
        <v>487</v>
      </c>
      <c r="L15" s="256">
        <v>243</v>
      </c>
      <c r="M15" s="256">
        <v>0</v>
      </c>
      <c r="N15" s="257">
        <f t="shared" si="1"/>
        <v>16297</v>
      </c>
    </row>
    <row r="16" spans="1:14" s="278" customFormat="1" ht="24" customHeight="1">
      <c r="A16" s="255" t="s">
        <v>266</v>
      </c>
      <c r="B16" s="255" t="s">
        <v>190</v>
      </c>
      <c r="C16" s="256">
        <v>1597</v>
      </c>
      <c r="D16" s="256">
        <v>4922</v>
      </c>
      <c r="E16" s="256">
        <v>11062</v>
      </c>
      <c r="F16" s="256">
        <v>8258</v>
      </c>
      <c r="G16" s="256">
        <v>9501</v>
      </c>
      <c r="H16" s="256">
        <v>29755</v>
      </c>
      <c r="I16" s="256">
        <v>12890</v>
      </c>
      <c r="J16" s="256">
        <v>2251</v>
      </c>
      <c r="K16" s="256">
        <v>3992</v>
      </c>
      <c r="L16" s="256">
        <v>1645</v>
      </c>
      <c r="M16" s="256">
        <v>3117</v>
      </c>
      <c r="N16" s="257">
        <f t="shared" si="1"/>
        <v>88990</v>
      </c>
    </row>
    <row r="17" spans="1:14" s="278" customFormat="1" ht="24" customHeight="1">
      <c r="A17" s="255" t="s">
        <v>267</v>
      </c>
      <c r="B17" s="255" t="s">
        <v>88</v>
      </c>
      <c r="C17" s="256">
        <v>8117</v>
      </c>
      <c r="D17" s="256">
        <v>18751</v>
      </c>
      <c r="E17" s="256">
        <v>21045</v>
      </c>
      <c r="F17" s="256">
        <v>37084</v>
      </c>
      <c r="G17" s="256">
        <v>30712</v>
      </c>
      <c r="H17" s="256">
        <v>58056</v>
      </c>
      <c r="I17" s="256">
        <v>19272</v>
      </c>
      <c r="J17" s="256">
        <v>10424</v>
      </c>
      <c r="K17" s="256">
        <v>14281</v>
      </c>
      <c r="L17" s="256">
        <v>23668</v>
      </c>
      <c r="M17" s="256">
        <v>106668</v>
      </c>
      <c r="N17" s="257">
        <f t="shared" si="1"/>
        <v>348078</v>
      </c>
    </row>
    <row r="18" spans="1:14" s="278" customFormat="1" ht="24" customHeight="1">
      <c r="A18" s="255" t="s">
        <v>268</v>
      </c>
      <c r="B18" s="255" t="s">
        <v>180</v>
      </c>
      <c r="C18" s="256">
        <v>5435</v>
      </c>
      <c r="D18" s="256">
        <v>1112</v>
      </c>
      <c r="E18" s="256">
        <v>113272</v>
      </c>
      <c r="F18" s="256">
        <v>53637</v>
      </c>
      <c r="G18" s="256">
        <v>22159</v>
      </c>
      <c r="H18" s="256">
        <v>54986</v>
      </c>
      <c r="I18" s="256">
        <v>4496</v>
      </c>
      <c r="J18" s="256">
        <v>7900</v>
      </c>
      <c r="K18" s="256">
        <v>3617</v>
      </c>
      <c r="L18" s="256">
        <v>14980</v>
      </c>
      <c r="M18" s="256">
        <v>18301</v>
      </c>
      <c r="N18" s="257">
        <f t="shared" si="1"/>
        <v>299895</v>
      </c>
    </row>
    <row r="19" spans="1:14" s="278" customFormat="1" ht="24" customHeight="1">
      <c r="A19" s="255" t="s">
        <v>269</v>
      </c>
      <c r="B19" s="255" t="s">
        <v>205</v>
      </c>
      <c r="C19" s="256">
        <v>646</v>
      </c>
      <c r="D19" s="256">
        <v>657</v>
      </c>
      <c r="E19" s="256">
        <v>0</v>
      </c>
      <c r="F19" s="256">
        <v>719</v>
      </c>
      <c r="G19" s="256">
        <v>0</v>
      </c>
      <c r="H19" s="256">
        <v>1007</v>
      </c>
      <c r="I19" s="256">
        <v>945</v>
      </c>
      <c r="J19" s="256">
        <v>328</v>
      </c>
      <c r="K19" s="256">
        <v>606</v>
      </c>
      <c r="L19" s="256">
        <v>977</v>
      </c>
      <c r="M19" s="256">
        <v>0</v>
      </c>
      <c r="N19" s="257">
        <f t="shared" si="1"/>
        <v>5885</v>
      </c>
    </row>
    <row r="20" spans="1:14" s="278" customFormat="1" ht="24" customHeight="1">
      <c r="A20" s="268" t="s">
        <v>270</v>
      </c>
      <c r="B20" s="268" t="s">
        <v>181</v>
      </c>
      <c r="C20" s="256">
        <v>13602</v>
      </c>
      <c r="D20" s="256">
        <v>44420</v>
      </c>
      <c r="E20" s="256">
        <v>60586</v>
      </c>
      <c r="F20" s="256">
        <v>191787</v>
      </c>
      <c r="G20" s="256">
        <v>129898</v>
      </c>
      <c r="H20" s="256">
        <v>136538</v>
      </c>
      <c r="I20" s="256">
        <v>99314</v>
      </c>
      <c r="J20" s="256">
        <v>46832</v>
      </c>
      <c r="K20" s="256">
        <v>47245</v>
      </c>
      <c r="L20" s="256">
        <v>65264</v>
      </c>
      <c r="M20" s="256">
        <v>102307</v>
      </c>
      <c r="N20" s="257">
        <f t="shared" si="1"/>
        <v>937793</v>
      </c>
    </row>
    <row r="21" spans="1:14" s="278" customFormat="1" ht="24" customHeight="1">
      <c r="A21" s="252" t="s">
        <v>173</v>
      </c>
      <c r="B21" s="253" t="s">
        <v>174</v>
      </c>
      <c r="C21" s="254">
        <v>1246204</v>
      </c>
      <c r="D21" s="254">
        <v>1155481</v>
      </c>
      <c r="E21" s="254">
        <v>2525553</v>
      </c>
      <c r="F21" s="254">
        <v>2624914</v>
      </c>
      <c r="G21" s="254">
        <v>960507</v>
      </c>
      <c r="H21" s="254">
        <v>1103866</v>
      </c>
      <c r="I21" s="254">
        <v>756999</v>
      </c>
      <c r="J21" s="254">
        <v>744602</v>
      </c>
      <c r="K21" s="254">
        <v>1162758</v>
      </c>
      <c r="L21" s="254">
        <v>1005356</v>
      </c>
      <c r="M21" s="254">
        <v>2354079</v>
      </c>
      <c r="N21" s="254">
        <f>SUM(C21:M21)</f>
        <v>15640319</v>
      </c>
    </row>
    <row r="22" spans="1:14" s="278" customFormat="1" ht="24" customHeight="1">
      <c r="A22" s="255" t="s">
        <v>271</v>
      </c>
      <c r="B22" s="255" t="s">
        <v>182</v>
      </c>
      <c r="C22" s="256">
        <v>147347</v>
      </c>
      <c r="D22" s="256">
        <v>461977</v>
      </c>
      <c r="E22" s="256">
        <v>289240</v>
      </c>
      <c r="F22" s="256">
        <v>445972</v>
      </c>
      <c r="G22" s="256">
        <v>326068</v>
      </c>
      <c r="H22" s="256">
        <v>319762</v>
      </c>
      <c r="I22" s="256">
        <v>237392</v>
      </c>
      <c r="J22" s="256">
        <v>160403</v>
      </c>
      <c r="K22" s="256">
        <v>248926</v>
      </c>
      <c r="L22" s="256">
        <v>358621</v>
      </c>
      <c r="M22" s="256">
        <v>410723</v>
      </c>
      <c r="N22" s="256">
        <f>SUM(C22:M22)</f>
        <v>3406431</v>
      </c>
    </row>
    <row r="23" spans="1:14" s="278" customFormat="1" ht="24" customHeight="1">
      <c r="A23" s="255" t="s">
        <v>472</v>
      </c>
      <c r="B23" s="255" t="s">
        <v>183</v>
      </c>
      <c r="C23" s="256">
        <v>77729</v>
      </c>
      <c r="D23" s="256">
        <v>25417</v>
      </c>
      <c r="E23" s="256">
        <v>30296</v>
      </c>
      <c r="F23" s="256">
        <v>286725</v>
      </c>
      <c r="G23" s="256">
        <v>90512</v>
      </c>
      <c r="H23" s="256">
        <v>160605</v>
      </c>
      <c r="I23" s="256">
        <v>62955</v>
      </c>
      <c r="J23" s="256">
        <v>67710</v>
      </c>
      <c r="K23" s="256">
        <v>323805</v>
      </c>
      <c r="L23" s="256">
        <v>218415</v>
      </c>
      <c r="M23" s="256">
        <v>84854</v>
      </c>
      <c r="N23" s="256">
        <f t="shared" ref="N23:N24" si="2">SUM(C23:M23)</f>
        <v>1429023</v>
      </c>
    </row>
    <row r="24" spans="1:14" s="278" customFormat="1" ht="24" customHeight="1">
      <c r="A24" s="255" t="s">
        <v>273</v>
      </c>
      <c r="B24" s="255" t="s">
        <v>184</v>
      </c>
      <c r="C24" s="256">
        <v>1021128</v>
      </c>
      <c r="D24" s="256">
        <v>668087</v>
      </c>
      <c r="E24" s="256">
        <v>2206017</v>
      </c>
      <c r="F24" s="256">
        <v>1892217</v>
      </c>
      <c r="G24" s="256">
        <v>543927</v>
      </c>
      <c r="H24" s="256">
        <v>623499</v>
      </c>
      <c r="I24" s="256">
        <v>456652</v>
      </c>
      <c r="J24" s="256">
        <v>516489</v>
      </c>
      <c r="K24" s="256">
        <v>590027</v>
      </c>
      <c r="L24" s="256">
        <v>428320</v>
      </c>
      <c r="M24" s="256">
        <v>1858502</v>
      </c>
      <c r="N24" s="256">
        <f t="shared" si="2"/>
        <v>10804865</v>
      </c>
    </row>
    <row r="25" spans="1:14" s="284" customFormat="1" ht="24" customHeight="1">
      <c r="A25" s="280" t="s">
        <v>499</v>
      </c>
      <c r="B25" s="259" t="s">
        <v>195</v>
      </c>
      <c r="C25" s="260">
        <v>0</v>
      </c>
      <c r="D25" s="260">
        <v>0</v>
      </c>
      <c r="E25" s="260">
        <v>224</v>
      </c>
      <c r="F25" s="260">
        <v>446</v>
      </c>
      <c r="G25" s="260">
        <v>0</v>
      </c>
      <c r="H25" s="260">
        <v>0</v>
      </c>
      <c r="I25" s="260">
        <v>0</v>
      </c>
      <c r="J25" s="260">
        <v>0</v>
      </c>
      <c r="K25" s="260">
        <v>19610</v>
      </c>
      <c r="L25" s="260">
        <v>0</v>
      </c>
      <c r="M25" s="260">
        <v>0</v>
      </c>
      <c r="N25" s="260">
        <f>SUM(C25:M25)</f>
        <v>20280</v>
      </c>
    </row>
    <row r="26" spans="1:14" s="278" customFormat="1" ht="24" customHeight="1">
      <c r="A26" s="280" t="s">
        <v>443</v>
      </c>
      <c r="B26" s="259" t="s">
        <v>185</v>
      </c>
      <c r="C26" s="260">
        <v>316755</v>
      </c>
      <c r="D26" s="260">
        <v>552249</v>
      </c>
      <c r="E26" s="260">
        <v>506365</v>
      </c>
      <c r="F26" s="260">
        <v>392985</v>
      </c>
      <c r="G26" s="260">
        <v>388972</v>
      </c>
      <c r="H26" s="260">
        <v>515797</v>
      </c>
      <c r="I26" s="260">
        <v>424461</v>
      </c>
      <c r="J26" s="260">
        <v>383649</v>
      </c>
      <c r="K26" s="260">
        <v>461680</v>
      </c>
      <c r="L26" s="260">
        <v>407673</v>
      </c>
      <c r="M26" s="260">
        <v>653551</v>
      </c>
      <c r="N26" s="260">
        <f t="shared" ref="N26:N31" si="3">SUM(C26:M26)</f>
        <v>5004137</v>
      </c>
    </row>
    <row r="27" spans="1:14" s="278" customFormat="1" ht="24" customHeight="1">
      <c r="A27" s="259" t="s">
        <v>473</v>
      </c>
      <c r="B27" s="259" t="s">
        <v>193</v>
      </c>
      <c r="C27" s="260">
        <v>423</v>
      </c>
      <c r="D27" s="260">
        <v>2748</v>
      </c>
      <c r="E27" s="260">
        <v>1636</v>
      </c>
      <c r="F27" s="260">
        <v>1200</v>
      </c>
      <c r="G27" s="260">
        <v>260</v>
      </c>
      <c r="H27" s="260">
        <v>1186</v>
      </c>
      <c r="I27" s="260">
        <v>1334</v>
      </c>
      <c r="J27" s="260">
        <v>831</v>
      </c>
      <c r="K27" s="260">
        <v>1617</v>
      </c>
      <c r="L27" s="260">
        <v>305</v>
      </c>
      <c r="M27" s="260">
        <v>1921</v>
      </c>
      <c r="N27" s="260">
        <f t="shared" si="3"/>
        <v>13461</v>
      </c>
    </row>
    <row r="28" spans="1:14" s="278" customFormat="1" ht="24" customHeight="1">
      <c r="A28" s="259" t="s">
        <v>446</v>
      </c>
      <c r="B28" s="259" t="s">
        <v>194</v>
      </c>
      <c r="C28" s="260">
        <v>407</v>
      </c>
      <c r="D28" s="260">
        <v>1166</v>
      </c>
      <c r="E28" s="260">
        <v>3313</v>
      </c>
      <c r="F28" s="260">
        <v>0</v>
      </c>
      <c r="G28" s="260">
        <v>239</v>
      </c>
      <c r="H28" s="260">
        <v>453</v>
      </c>
      <c r="I28" s="260">
        <v>0</v>
      </c>
      <c r="J28" s="260">
        <v>283</v>
      </c>
      <c r="K28" s="260">
        <v>0</v>
      </c>
      <c r="L28" s="260">
        <v>1537</v>
      </c>
      <c r="M28" s="260">
        <v>10080</v>
      </c>
      <c r="N28" s="260">
        <f t="shared" si="3"/>
        <v>17478</v>
      </c>
    </row>
    <row r="29" spans="1:14" s="278" customFormat="1" ht="24" customHeight="1">
      <c r="A29" s="259" t="s">
        <v>447</v>
      </c>
      <c r="B29" s="259" t="s">
        <v>365</v>
      </c>
      <c r="C29" s="260">
        <v>0</v>
      </c>
      <c r="D29" s="260">
        <v>0</v>
      </c>
      <c r="E29" s="260">
        <v>0</v>
      </c>
      <c r="F29" s="260">
        <v>1171</v>
      </c>
      <c r="G29" s="260">
        <v>0</v>
      </c>
      <c r="H29" s="260">
        <v>1567</v>
      </c>
      <c r="I29" s="260">
        <v>1633</v>
      </c>
      <c r="J29" s="260">
        <v>16052</v>
      </c>
      <c r="K29" s="260">
        <v>920</v>
      </c>
      <c r="L29" s="260">
        <v>15576</v>
      </c>
      <c r="M29" s="260">
        <v>0</v>
      </c>
      <c r="N29" s="260">
        <f t="shared" si="3"/>
        <v>36919</v>
      </c>
    </row>
    <row r="30" spans="1:14" s="278" customFormat="1" ht="24" customHeight="1">
      <c r="A30" s="259" t="s">
        <v>474</v>
      </c>
      <c r="B30" s="259" t="s">
        <v>196</v>
      </c>
      <c r="C30" s="260">
        <v>0</v>
      </c>
      <c r="D30" s="260">
        <v>2682</v>
      </c>
      <c r="E30" s="260">
        <v>657</v>
      </c>
      <c r="F30" s="260">
        <v>0</v>
      </c>
      <c r="G30" s="260">
        <v>221</v>
      </c>
      <c r="H30" s="260">
        <v>213</v>
      </c>
      <c r="I30" s="260">
        <v>201</v>
      </c>
      <c r="J30" s="260">
        <v>0</v>
      </c>
      <c r="K30" s="260">
        <v>0</v>
      </c>
      <c r="L30" s="260">
        <v>0</v>
      </c>
      <c r="M30" s="260">
        <v>382</v>
      </c>
      <c r="N30" s="260">
        <f t="shared" si="3"/>
        <v>4356</v>
      </c>
    </row>
    <row r="31" spans="1:14" s="278" customFormat="1" ht="24" customHeight="1">
      <c r="A31" s="259" t="s">
        <v>475</v>
      </c>
      <c r="B31" s="259" t="s">
        <v>207</v>
      </c>
      <c r="C31" s="260">
        <v>692782</v>
      </c>
      <c r="D31" s="260">
        <v>100912</v>
      </c>
      <c r="E31" s="260">
        <v>1681819</v>
      </c>
      <c r="F31" s="260">
        <v>1496415</v>
      </c>
      <c r="G31" s="260">
        <v>148085</v>
      </c>
      <c r="H31" s="260">
        <v>104283</v>
      </c>
      <c r="I31" s="260">
        <v>29023</v>
      </c>
      <c r="J31" s="260">
        <v>115674</v>
      </c>
      <c r="K31" s="260">
        <v>106200</v>
      </c>
      <c r="L31" s="260">
        <v>3229</v>
      </c>
      <c r="M31" s="260">
        <v>1192568</v>
      </c>
      <c r="N31" s="260">
        <f t="shared" si="3"/>
        <v>5670990</v>
      </c>
    </row>
    <row r="32" spans="1:14" s="278" customFormat="1" ht="24" customHeight="1">
      <c r="A32" s="252" t="s">
        <v>125</v>
      </c>
      <c r="B32" s="253" t="s">
        <v>89</v>
      </c>
      <c r="C32" s="254">
        <v>45829</v>
      </c>
      <c r="D32" s="254">
        <v>111135</v>
      </c>
      <c r="E32" s="254">
        <v>45892</v>
      </c>
      <c r="F32" s="254">
        <v>108379</v>
      </c>
      <c r="G32" s="254">
        <v>94160</v>
      </c>
      <c r="H32" s="254">
        <v>216830</v>
      </c>
      <c r="I32" s="254">
        <v>61509</v>
      </c>
      <c r="J32" s="254">
        <v>32650</v>
      </c>
      <c r="K32" s="254">
        <v>243665</v>
      </c>
      <c r="L32" s="254">
        <v>46025</v>
      </c>
      <c r="M32" s="254">
        <v>94944</v>
      </c>
      <c r="N32" s="254">
        <f>SUM(C32:M32)</f>
        <v>1101018</v>
      </c>
    </row>
    <row r="33" spans="1:14" s="278" customFormat="1" ht="24" customHeight="1">
      <c r="A33" s="252" t="s">
        <v>90</v>
      </c>
      <c r="B33" s="253" t="s">
        <v>91</v>
      </c>
      <c r="C33" s="254">
        <v>49523</v>
      </c>
      <c r="D33" s="254">
        <v>119514</v>
      </c>
      <c r="E33" s="254">
        <v>84573</v>
      </c>
      <c r="F33" s="254">
        <v>61153</v>
      </c>
      <c r="G33" s="254">
        <v>158673</v>
      </c>
      <c r="H33" s="254">
        <v>229916</v>
      </c>
      <c r="I33" s="254">
        <v>52134</v>
      </c>
      <c r="J33" s="254">
        <v>51492</v>
      </c>
      <c r="K33" s="254">
        <v>116257</v>
      </c>
      <c r="L33" s="254">
        <v>42567</v>
      </c>
      <c r="M33" s="254">
        <v>55275</v>
      </c>
      <c r="N33" s="254">
        <f>SUM(C33:M33)</f>
        <v>1021077</v>
      </c>
    </row>
    <row r="34" spans="1:14" s="278" customFormat="1" ht="24" customHeight="1">
      <c r="A34" s="273" t="s">
        <v>3</v>
      </c>
      <c r="B34" s="274" t="s">
        <v>134</v>
      </c>
      <c r="C34" s="281">
        <f t="shared" ref="C34:F34" si="4">SUM(C5:C11,C21,C32,C33)</f>
        <v>1935737</v>
      </c>
      <c r="D34" s="281">
        <f t="shared" si="4"/>
        <v>1913645</v>
      </c>
      <c r="E34" s="281">
        <f t="shared" si="4"/>
        <v>3031076</v>
      </c>
      <c r="F34" s="281">
        <f t="shared" si="4"/>
        <v>3239082</v>
      </c>
      <c r="G34" s="281">
        <f t="shared" ref="G34:L34" si="5">SUM(G5:G11,G21,G32,G33)</f>
        <v>1664912</v>
      </c>
      <c r="H34" s="281">
        <f t="shared" si="5"/>
        <v>2010416</v>
      </c>
      <c r="I34" s="281">
        <f t="shared" si="5"/>
        <v>1374714</v>
      </c>
      <c r="J34" s="281">
        <f t="shared" si="5"/>
        <v>1036959</v>
      </c>
      <c r="K34" s="281">
        <f t="shared" si="5"/>
        <v>1795454</v>
      </c>
      <c r="L34" s="281">
        <f t="shared" si="5"/>
        <v>1402100</v>
      </c>
      <c r="M34" s="281">
        <f>SUM(M5:M11,M21,M32,M33)</f>
        <v>2982664</v>
      </c>
      <c r="N34" s="281">
        <f>SUM(C34:M34)</f>
        <v>22386759</v>
      </c>
    </row>
    <row r="35" spans="1:14">
      <c r="J35" s="308"/>
      <c r="K35" s="308"/>
      <c r="L35" s="308"/>
    </row>
    <row r="36" spans="1:14">
      <c r="A36" s="71" t="s">
        <v>743</v>
      </c>
      <c r="B36" s="71" t="s">
        <v>742</v>
      </c>
    </row>
    <row r="37" spans="1:14" ht="24" customHeight="1"/>
    <row r="38" spans="1:14" ht="24" customHeight="1"/>
    <row r="39" spans="1:14" ht="24" customHeight="1"/>
    <row r="40" spans="1:14" ht="24" customHeight="1"/>
    <row r="41" spans="1:14" ht="24" customHeight="1"/>
    <row r="42" spans="1:14" ht="24" customHeight="1"/>
    <row r="43" spans="1:14" ht="24" customHeight="1"/>
    <row r="44" spans="1:14" ht="24" customHeight="1"/>
    <row r="45" spans="1:14" ht="24" customHeight="1"/>
    <row r="46" spans="1:14" ht="24" customHeight="1"/>
    <row r="47" spans="1:14" ht="24" customHeight="1"/>
    <row r="48" spans="1:14" ht="24" customHeight="1"/>
    <row r="49" ht="24" customHeight="1"/>
    <row r="50" ht="24" customHeight="1"/>
    <row r="51" ht="24" customHeight="1"/>
  </sheetData>
  <phoneticPr fontId="2"/>
  <pageMargins left="0.78700000000000003" right="0.78700000000000003" top="0.98399999999999999" bottom="0.98399999999999999" header="0.51200000000000001" footer="0.51200000000000001"/>
  <pageSetup paperSize="9" scale="87" orientation="landscape" horizontalDpi="300" verticalDpi="300" r:id="rId1"/>
  <headerFooter alignWithMargins="0">
    <oddFooter>&amp;R28</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N55"/>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293" customWidth="1"/>
    <col min="3" max="14" width="15.83203125" style="293" customWidth="1"/>
    <col min="15" max="16384" width="9" style="293"/>
  </cols>
  <sheetData>
    <row r="1" spans="1:14" s="306" customFormat="1" ht="24" customHeight="1">
      <c r="A1" s="306" t="s">
        <v>826</v>
      </c>
    </row>
    <row r="2" spans="1:14" ht="24" customHeight="1">
      <c r="A2" s="307" t="s">
        <v>828</v>
      </c>
    </row>
    <row r="3" spans="1:14" ht="24" customHeight="1">
      <c r="A3" s="244"/>
      <c r="B3" s="246"/>
      <c r="C3" s="247"/>
      <c r="D3" s="247"/>
      <c r="E3" s="247"/>
      <c r="F3" s="247"/>
      <c r="G3" s="247"/>
      <c r="H3" s="247"/>
      <c r="I3" s="247"/>
      <c r="J3" s="246"/>
      <c r="K3" s="246"/>
      <c r="L3" s="246"/>
      <c r="M3" s="247"/>
      <c r="N3" s="248" t="s">
        <v>161</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164</v>
      </c>
      <c r="B5" s="253" t="s">
        <v>163</v>
      </c>
      <c r="C5" s="254">
        <v>1450208</v>
      </c>
      <c r="D5" s="254">
        <v>935377</v>
      </c>
      <c r="E5" s="254">
        <v>1679965</v>
      </c>
      <c r="F5" s="254">
        <v>2175699</v>
      </c>
      <c r="G5" s="254">
        <v>2114551</v>
      </c>
      <c r="H5" s="254">
        <v>1455186</v>
      </c>
      <c r="I5" s="254">
        <v>0</v>
      </c>
      <c r="J5" s="254">
        <v>1027</v>
      </c>
      <c r="K5" s="254">
        <v>3067</v>
      </c>
      <c r="L5" s="254">
        <v>3683</v>
      </c>
      <c r="M5" s="254">
        <v>4227</v>
      </c>
      <c r="N5" s="254">
        <f>SUM(C5:M5)</f>
        <v>9822990</v>
      </c>
    </row>
    <row r="6" spans="1:14" ht="24" customHeight="1">
      <c r="A6" s="255" t="s">
        <v>477</v>
      </c>
      <c r="B6" s="255" t="s">
        <v>166</v>
      </c>
      <c r="C6" s="256">
        <v>1447482</v>
      </c>
      <c r="D6" s="256">
        <v>932684</v>
      </c>
      <c r="E6" s="256">
        <v>1677815</v>
      </c>
      <c r="F6" s="256">
        <v>2174367</v>
      </c>
      <c r="G6" s="256">
        <v>2113262</v>
      </c>
      <c r="H6" s="256">
        <v>1454410</v>
      </c>
      <c r="I6" s="256">
        <v>0</v>
      </c>
      <c r="J6" s="256">
        <v>1027</v>
      </c>
      <c r="K6" s="256">
        <v>3067</v>
      </c>
      <c r="L6" s="256">
        <v>3683</v>
      </c>
      <c r="M6" s="256">
        <v>4227</v>
      </c>
      <c r="N6" s="257">
        <f>SUM(C6:M6)</f>
        <v>9812024</v>
      </c>
    </row>
    <row r="7" spans="1:14" s="287" customFormat="1" ht="24" customHeight="1">
      <c r="A7" s="259" t="s">
        <v>476</v>
      </c>
      <c r="B7" s="259" t="s">
        <v>223</v>
      </c>
      <c r="C7" s="260">
        <v>0</v>
      </c>
      <c r="D7" s="260">
        <v>218</v>
      </c>
      <c r="E7" s="260">
        <v>0</v>
      </c>
      <c r="F7" s="260">
        <v>0</v>
      </c>
      <c r="G7" s="260">
        <v>0</v>
      </c>
      <c r="H7" s="260">
        <v>232</v>
      </c>
      <c r="I7" s="260">
        <v>0</v>
      </c>
      <c r="J7" s="260">
        <v>1027</v>
      </c>
      <c r="K7" s="260">
        <v>3067</v>
      </c>
      <c r="L7" s="260">
        <v>2910</v>
      </c>
      <c r="M7" s="260">
        <v>3514</v>
      </c>
      <c r="N7" s="260">
        <f>SUM(C7:M7)</f>
        <v>10968</v>
      </c>
    </row>
    <row r="8" spans="1:14" s="246" customFormat="1" ht="24" customHeight="1">
      <c r="A8" s="258" t="s">
        <v>478</v>
      </c>
      <c r="B8" s="259" t="s">
        <v>225</v>
      </c>
      <c r="C8" s="260">
        <v>441331</v>
      </c>
      <c r="D8" s="260">
        <v>440331</v>
      </c>
      <c r="E8" s="260">
        <v>898061</v>
      </c>
      <c r="F8" s="260">
        <v>1182710</v>
      </c>
      <c r="G8" s="260">
        <v>1349463</v>
      </c>
      <c r="H8" s="260">
        <v>941553</v>
      </c>
      <c r="I8" s="260">
        <v>0</v>
      </c>
      <c r="J8" s="260">
        <v>0</v>
      </c>
      <c r="K8" s="260">
        <v>0</v>
      </c>
      <c r="L8" s="260">
        <v>0</v>
      </c>
      <c r="M8" s="260">
        <v>0</v>
      </c>
      <c r="N8" s="260">
        <f t="shared" ref="N8:N13" si="0">SUM(C8:M8)</f>
        <v>5253449</v>
      </c>
    </row>
    <row r="9" spans="1:14" s="246" customFormat="1" ht="24" customHeight="1">
      <c r="A9" s="259" t="s">
        <v>502</v>
      </c>
      <c r="B9" s="259" t="s">
        <v>226</v>
      </c>
      <c r="C9" s="260">
        <v>1006151</v>
      </c>
      <c r="D9" s="260">
        <v>492135</v>
      </c>
      <c r="E9" s="260">
        <v>779754</v>
      </c>
      <c r="F9" s="260">
        <v>989208</v>
      </c>
      <c r="G9" s="260">
        <v>763799</v>
      </c>
      <c r="H9" s="260">
        <v>512381</v>
      </c>
      <c r="I9" s="260">
        <v>0</v>
      </c>
      <c r="J9" s="260">
        <v>0</v>
      </c>
      <c r="K9" s="260">
        <v>0</v>
      </c>
      <c r="L9" s="260">
        <v>0</v>
      </c>
      <c r="M9" s="260">
        <v>0</v>
      </c>
      <c r="N9" s="260">
        <f t="shared" si="0"/>
        <v>4543428</v>
      </c>
    </row>
    <row r="10" spans="1:14" s="246" customFormat="1" ht="24" customHeight="1">
      <c r="A10" s="259" t="s">
        <v>480</v>
      </c>
      <c r="B10" s="259" t="s">
        <v>620</v>
      </c>
      <c r="C10" s="260">
        <v>0</v>
      </c>
      <c r="D10" s="260">
        <v>0</v>
      </c>
      <c r="E10" s="260">
        <v>0</v>
      </c>
      <c r="F10" s="260">
        <v>0</v>
      </c>
      <c r="G10" s="260">
        <v>0</v>
      </c>
      <c r="H10" s="260">
        <v>0</v>
      </c>
      <c r="I10" s="260">
        <v>0</v>
      </c>
      <c r="J10" s="260">
        <v>0</v>
      </c>
      <c r="K10" s="260">
        <v>0</v>
      </c>
      <c r="L10" s="260">
        <v>0</v>
      </c>
      <c r="M10" s="260">
        <v>0</v>
      </c>
      <c r="N10" s="260">
        <f t="shared" si="0"/>
        <v>0</v>
      </c>
    </row>
    <row r="11" spans="1:14" s="246" customFormat="1" ht="24" customHeight="1">
      <c r="A11" s="259" t="s">
        <v>600</v>
      </c>
      <c r="B11" s="259" t="s">
        <v>596</v>
      </c>
      <c r="C11" s="260">
        <v>0</v>
      </c>
      <c r="D11" s="260">
        <v>0</v>
      </c>
      <c r="E11" s="260">
        <v>0</v>
      </c>
      <c r="F11" s="260">
        <v>0</v>
      </c>
      <c r="G11" s="260">
        <v>0</v>
      </c>
      <c r="H11" s="260">
        <v>0</v>
      </c>
      <c r="I11" s="260">
        <v>0</v>
      </c>
      <c r="J11" s="260">
        <v>0</v>
      </c>
      <c r="K11" s="260">
        <v>0</v>
      </c>
      <c r="L11" s="260">
        <v>0</v>
      </c>
      <c r="M11" s="260">
        <v>0</v>
      </c>
      <c r="N11" s="260">
        <f t="shared" si="0"/>
        <v>0</v>
      </c>
    </row>
    <row r="12" spans="1:14" s="246" customFormat="1" ht="24" customHeight="1">
      <c r="A12" s="259" t="s">
        <v>483</v>
      </c>
      <c r="B12" s="259" t="s">
        <v>608</v>
      </c>
      <c r="C12" s="260">
        <v>0</v>
      </c>
      <c r="D12" s="260">
        <v>0</v>
      </c>
      <c r="E12" s="260">
        <v>0</v>
      </c>
      <c r="F12" s="260">
        <v>2449</v>
      </c>
      <c r="G12" s="260">
        <v>0</v>
      </c>
      <c r="H12" s="260">
        <v>0</v>
      </c>
      <c r="I12" s="260">
        <v>0</v>
      </c>
      <c r="J12" s="260">
        <v>0</v>
      </c>
      <c r="K12" s="260">
        <v>0</v>
      </c>
      <c r="L12" s="260">
        <v>0</v>
      </c>
      <c r="M12" s="260">
        <v>0</v>
      </c>
      <c r="N12" s="260">
        <f t="shared" si="0"/>
        <v>2449</v>
      </c>
    </row>
    <row r="13" spans="1:14" s="246" customFormat="1" ht="24" customHeight="1">
      <c r="A13" s="259" t="s">
        <v>525</v>
      </c>
      <c r="B13" s="259" t="s">
        <v>162</v>
      </c>
      <c r="C13" s="260">
        <v>0</v>
      </c>
      <c r="D13" s="260">
        <v>0</v>
      </c>
      <c r="E13" s="260">
        <v>0</v>
      </c>
      <c r="F13" s="260">
        <v>0</v>
      </c>
      <c r="G13" s="260">
        <v>0</v>
      </c>
      <c r="H13" s="260">
        <v>244</v>
      </c>
      <c r="I13" s="260">
        <v>0</v>
      </c>
      <c r="J13" s="260">
        <v>0</v>
      </c>
      <c r="K13" s="260">
        <v>0</v>
      </c>
      <c r="L13" s="260">
        <v>773</v>
      </c>
      <c r="M13" s="260">
        <v>713</v>
      </c>
      <c r="N13" s="260">
        <f t="shared" si="0"/>
        <v>1730</v>
      </c>
    </row>
    <row r="14" spans="1:14" ht="24" customHeight="1">
      <c r="A14" s="255" t="s">
        <v>510</v>
      </c>
      <c r="B14" s="255" t="s">
        <v>213</v>
      </c>
      <c r="C14" s="256">
        <v>2726</v>
      </c>
      <c r="D14" s="256">
        <v>2693</v>
      </c>
      <c r="E14" s="256">
        <v>2150</v>
      </c>
      <c r="F14" s="256">
        <v>1332</v>
      </c>
      <c r="G14" s="256">
        <v>1289</v>
      </c>
      <c r="H14" s="256">
        <v>776</v>
      </c>
      <c r="I14" s="256">
        <v>0</v>
      </c>
      <c r="J14" s="256">
        <v>0</v>
      </c>
      <c r="K14" s="256">
        <v>0</v>
      </c>
      <c r="L14" s="256">
        <v>0</v>
      </c>
      <c r="M14" s="256">
        <v>0</v>
      </c>
      <c r="N14" s="257">
        <f t="shared" ref="N14:N20" si="1">SUM(C14:M14)</f>
        <v>10966</v>
      </c>
    </row>
    <row r="15" spans="1:14" ht="24" customHeight="1">
      <c r="A15" s="263" t="s">
        <v>211</v>
      </c>
      <c r="B15" s="264" t="s">
        <v>208</v>
      </c>
      <c r="C15" s="265">
        <v>9271</v>
      </c>
      <c r="D15" s="265">
        <v>3764</v>
      </c>
      <c r="E15" s="265">
        <v>2681</v>
      </c>
      <c r="F15" s="265">
        <v>1401</v>
      </c>
      <c r="G15" s="265">
        <v>1383</v>
      </c>
      <c r="H15" s="265">
        <v>2984</v>
      </c>
      <c r="I15" s="265">
        <v>0</v>
      </c>
      <c r="J15" s="265">
        <v>2685</v>
      </c>
      <c r="K15" s="265">
        <v>1709</v>
      </c>
      <c r="L15" s="265">
        <v>1876</v>
      </c>
      <c r="M15" s="265">
        <v>2081</v>
      </c>
      <c r="N15" s="265">
        <f t="shared" si="1"/>
        <v>29835</v>
      </c>
    </row>
    <row r="16" spans="1:14" ht="24" customHeight="1">
      <c r="A16" s="255" t="s">
        <v>489</v>
      </c>
      <c r="B16" s="255" t="s">
        <v>209</v>
      </c>
      <c r="C16" s="256">
        <v>9271</v>
      </c>
      <c r="D16" s="256">
        <v>3764</v>
      </c>
      <c r="E16" s="256">
        <v>2681</v>
      </c>
      <c r="F16" s="256">
        <v>1401</v>
      </c>
      <c r="G16" s="256">
        <v>1383</v>
      </c>
      <c r="H16" s="256">
        <v>2984</v>
      </c>
      <c r="I16" s="256">
        <v>0</v>
      </c>
      <c r="J16" s="256">
        <v>2685</v>
      </c>
      <c r="K16" s="256">
        <v>1709</v>
      </c>
      <c r="L16" s="256">
        <v>1876</v>
      </c>
      <c r="M16" s="256">
        <v>2081</v>
      </c>
      <c r="N16" s="257">
        <f t="shared" si="1"/>
        <v>29835</v>
      </c>
    </row>
    <row r="17" spans="1:14" ht="24" customHeight="1">
      <c r="A17" s="263" t="s">
        <v>366</v>
      </c>
      <c r="B17" s="264" t="s">
        <v>367</v>
      </c>
      <c r="C17" s="265">
        <v>2622</v>
      </c>
      <c r="D17" s="265">
        <v>0</v>
      </c>
      <c r="E17" s="265">
        <v>0</v>
      </c>
      <c r="F17" s="265">
        <v>0</v>
      </c>
      <c r="G17" s="265">
        <v>0</v>
      </c>
      <c r="H17" s="265">
        <v>755</v>
      </c>
      <c r="I17" s="265">
        <v>1077</v>
      </c>
      <c r="J17" s="265">
        <v>2741</v>
      </c>
      <c r="K17" s="265">
        <v>1729</v>
      </c>
      <c r="L17" s="265">
        <v>0</v>
      </c>
      <c r="M17" s="265">
        <v>0</v>
      </c>
      <c r="N17" s="265">
        <f t="shared" si="1"/>
        <v>8924</v>
      </c>
    </row>
    <row r="18" spans="1:14" ht="24" customHeight="1">
      <c r="A18" s="255" t="s">
        <v>287</v>
      </c>
      <c r="B18" s="255" t="s">
        <v>214</v>
      </c>
      <c r="C18" s="256">
        <v>2622</v>
      </c>
      <c r="D18" s="256">
        <v>0</v>
      </c>
      <c r="E18" s="256">
        <v>0</v>
      </c>
      <c r="F18" s="256">
        <v>0</v>
      </c>
      <c r="G18" s="256">
        <v>0</v>
      </c>
      <c r="H18" s="256">
        <v>755</v>
      </c>
      <c r="I18" s="256">
        <v>1077</v>
      </c>
      <c r="J18" s="256">
        <v>2741</v>
      </c>
      <c r="K18" s="256">
        <v>1729</v>
      </c>
      <c r="L18" s="256">
        <v>0</v>
      </c>
      <c r="M18" s="256">
        <v>0</v>
      </c>
      <c r="N18" s="257">
        <f t="shared" si="1"/>
        <v>8924</v>
      </c>
    </row>
    <row r="19" spans="1:14" ht="24" customHeight="1">
      <c r="A19" s="266" t="s">
        <v>621</v>
      </c>
      <c r="B19" s="267" t="s">
        <v>622</v>
      </c>
      <c r="C19" s="265">
        <v>0</v>
      </c>
      <c r="D19" s="265">
        <v>242</v>
      </c>
      <c r="E19" s="265">
        <v>0</v>
      </c>
      <c r="F19" s="265">
        <v>0</v>
      </c>
      <c r="G19" s="265">
        <v>0</v>
      </c>
      <c r="H19" s="265">
        <v>0</v>
      </c>
      <c r="I19" s="265">
        <v>0</v>
      </c>
      <c r="J19" s="265">
        <v>0</v>
      </c>
      <c r="K19" s="265">
        <v>0</v>
      </c>
      <c r="L19" s="265">
        <v>0</v>
      </c>
      <c r="M19" s="265">
        <v>0</v>
      </c>
      <c r="N19" s="265">
        <f t="shared" si="1"/>
        <v>242</v>
      </c>
    </row>
    <row r="20" spans="1:14" s="246" customFormat="1" ht="24" customHeight="1">
      <c r="A20" s="263" t="s">
        <v>177</v>
      </c>
      <c r="B20" s="264" t="s">
        <v>172</v>
      </c>
      <c r="C20" s="265">
        <v>0</v>
      </c>
      <c r="D20" s="265">
        <v>219</v>
      </c>
      <c r="E20" s="265">
        <v>0</v>
      </c>
      <c r="F20" s="265">
        <v>0</v>
      </c>
      <c r="G20" s="265">
        <v>26248</v>
      </c>
      <c r="H20" s="265">
        <v>0</v>
      </c>
      <c r="I20" s="265">
        <v>348</v>
      </c>
      <c r="J20" s="265">
        <v>0</v>
      </c>
      <c r="K20" s="265">
        <v>0</v>
      </c>
      <c r="L20" s="265">
        <v>1725</v>
      </c>
      <c r="M20" s="265">
        <v>0</v>
      </c>
      <c r="N20" s="265">
        <f t="shared" si="1"/>
        <v>28540</v>
      </c>
    </row>
    <row r="21" spans="1:14" s="246" customFormat="1" ht="24" customHeight="1">
      <c r="A21" s="263" t="s">
        <v>173</v>
      </c>
      <c r="B21" s="264" t="s">
        <v>174</v>
      </c>
      <c r="C21" s="265">
        <v>0</v>
      </c>
      <c r="D21" s="265">
        <v>0</v>
      </c>
      <c r="E21" s="265">
        <v>909</v>
      </c>
      <c r="F21" s="265">
        <v>183914</v>
      </c>
      <c r="G21" s="265">
        <v>351829</v>
      </c>
      <c r="H21" s="265">
        <v>371763</v>
      </c>
      <c r="I21" s="265">
        <v>398391</v>
      </c>
      <c r="J21" s="265">
        <v>192391</v>
      </c>
      <c r="K21" s="265">
        <v>260753</v>
      </c>
      <c r="L21" s="265">
        <v>25188</v>
      </c>
      <c r="M21" s="265">
        <v>1783</v>
      </c>
      <c r="N21" s="265">
        <f t="shared" ref="N21:N23" si="2">SUM(C21:M21)</f>
        <v>1786921</v>
      </c>
    </row>
    <row r="22" spans="1:14" ht="24" customHeight="1">
      <c r="A22" s="252" t="s">
        <v>0</v>
      </c>
      <c r="B22" s="253" t="s">
        <v>89</v>
      </c>
      <c r="C22" s="254">
        <v>0</v>
      </c>
      <c r="D22" s="254">
        <v>0</v>
      </c>
      <c r="E22" s="254">
        <v>1055</v>
      </c>
      <c r="F22" s="254">
        <v>272</v>
      </c>
      <c r="G22" s="254">
        <v>3879</v>
      </c>
      <c r="H22" s="254">
        <v>6000</v>
      </c>
      <c r="I22" s="254">
        <v>1385</v>
      </c>
      <c r="J22" s="254">
        <v>955</v>
      </c>
      <c r="K22" s="254">
        <v>792</v>
      </c>
      <c r="L22" s="254">
        <v>4133</v>
      </c>
      <c r="M22" s="254">
        <v>519</v>
      </c>
      <c r="N22" s="265">
        <f t="shared" si="2"/>
        <v>18990</v>
      </c>
    </row>
    <row r="23" spans="1:14" ht="24" customHeight="1">
      <c r="A23" s="252" t="s">
        <v>2</v>
      </c>
      <c r="B23" s="253" t="s">
        <v>91</v>
      </c>
      <c r="C23" s="254">
        <v>1647</v>
      </c>
      <c r="D23" s="254">
        <v>10701</v>
      </c>
      <c r="E23" s="254">
        <v>38224</v>
      </c>
      <c r="F23" s="254">
        <v>51239</v>
      </c>
      <c r="G23" s="254">
        <v>6727</v>
      </c>
      <c r="H23" s="254">
        <v>450</v>
      </c>
      <c r="I23" s="254">
        <v>91877</v>
      </c>
      <c r="J23" s="254">
        <v>500</v>
      </c>
      <c r="K23" s="254">
        <v>8619</v>
      </c>
      <c r="L23" s="254">
        <v>6700</v>
      </c>
      <c r="M23" s="254">
        <v>37100</v>
      </c>
      <c r="N23" s="265">
        <f t="shared" si="2"/>
        <v>253784</v>
      </c>
    </row>
    <row r="24" spans="1:14" ht="24" customHeight="1">
      <c r="A24" s="273" t="s">
        <v>3</v>
      </c>
      <c r="B24" s="274" t="s">
        <v>134</v>
      </c>
      <c r="C24" s="275">
        <f t="shared" ref="C24:F24" si="3">SUM(C5,C15,C17,C19:C23)</f>
        <v>1463748</v>
      </c>
      <c r="D24" s="275">
        <f t="shared" si="3"/>
        <v>950303</v>
      </c>
      <c r="E24" s="275">
        <f t="shared" si="3"/>
        <v>1722834</v>
      </c>
      <c r="F24" s="275">
        <f t="shared" si="3"/>
        <v>2412525</v>
      </c>
      <c r="G24" s="275">
        <f>SUM(G5,G15,G17,G19:G23)</f>
        <v>2504617</v>
      </c>
      <c r="H24" s="275">
        <f t="shared" ref="H24" si="4">SUM(H5,H15,H17,H19:H23)</f>
        <v>1837138</v>
      </c>
      <c r="I24" s="275">
        <f t="shared" ref="I24" si="5">SUM(I5,I15,I17,I19:I23)</f>
        <v>493078</v>
      </c>
      <c r="J24" s="275">
        <f t="shared" ref="J24" si="6">SUM(J5,J15,J17,J19:J23)</f>
        <v>200299</v>
      </c>
      <c r="K24" s="275">
        <f t="shared" ref="K24:L24" si="7">SUM(K5,K15,K17,K19:K23)</f>
        <v>276669</v>
      </c>
      <c r="L24" s="275">
        <f t="shared" si="7"/>
        <v>43305</v>
      </c>
      <c r="M24" s="275">
        <f>SUM(M5,M15,M17,M19:M23)</f>
        <v>45710</v>
      </c>
      <c r="N24" s="275">
        <f>SUM(C24:M24)</f>
        <v>11950226</v>
      </c>
    </row>
    <row r="25" spans="1:14" ht="19"/>
    <row r="26" spans="1:14" ht="19">
      <c r="A26" s="71" t="s">
        <v>743</v>
      </c>
      <c r="B26" s="71" t="s">
        <v>742</v>
      </c>
    </row>
    <row r="27" spans="1:14" ht="24" customHeight="1"/>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sheetData>
  <phoneticPr fontId="2"/>
  <pageMargins left="0.78700000000000003" right="0.78700000000000003" top="0.98399999999999999" bottom="0.98399999999999999" header="0.51200000000000001" footer="0.51200000000000001"/>
  <pageSetup paperSize="9" scale="74" orientation="landscape" r:id="rId1"/>
  <headerFooter alignWithMargins="0">
    <oddFooter>&amp;R29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N50"/>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20"/>
  <cols>
    <col min="1" max="2" width="50.83203125" style="278" customWidth="1"/>
    <col min="3" max="14" width="15.83203125" style="278" customWidth="1"/>
    <col min="15" max="16384" width="9" style="278"/>
  </cols>
  <sheetData>
    <row r="1" spans="1:14" s="303" customFormat="1" ht="24" customHeight="1">
      <c r="A1" s="303" t="s">
        <v>829</v>
      </c>
    </row>
    <row r="2" spans="1:14" s="303" customFormat="1" ht="24" customHeight="1">
      <c r="A2" s="305" t="s">
        <v>830</v>
      </c>
    </row>
    <row r="3" spans="1:14" ht="24" customHeight="1">
      <c r="A3" s="244"/>
      <c r="B3" s="244"/>
      <c r="C3" s="247"/>
      <c r="D3" s="247"/>
      <c r="E3" s="247"/>
      <c r="F3" s="247"/>
      <c r="G3" s="247"/>
      <c r="H3" s="247"/>
      <c r="I3" s="247"/>
      <c r="J3" s="244"/>
      <c r="K3" s="244"/>
      <c r="L3" s="244"/>
      <c r="M3" s="247"/>
      <c r="N3" s="248" t="s">
        <v>176</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164</v>
      </c>
      <c r="B5" s="253" t="s">
        <v>163</v>
      </c>
      <c r="C5" s="254">
        <v>3131</v>
      </c>
      <c r="D5" s="254">
        <v>403</v>
      </c>
      <c r="E5" s="254">
        <v>591</v>
      </c>
      <c r="F5" s="254">
        <v>745</v>
      </c>
      <c r="G5" s="254">
        <v>3537</v>
      </c>
      <c r="H5" s="254">
        <v>875</v>
      </c>
      <c r="I5" s="254">
        <v>0</v>
      </c>
      <c r="J5" s="254">
        <v>514</v>
      </c>
      <c r="K5" s="254">
        <v>661</v>
      </c>
      <c r="L5" s="254">
        <v>0</v>
      </c>
      <c r="M5" s="254">
        <v>14071</v>
      </c>
      <c r="N5" s="254">
        <f>SUM(C5:M5)</f>
        <v>24528</v>
      </c>
    </row>
    <row r="6" spans="1:14" s="293" customFormat="1" ht="24" customHeight="1">
      <c r="A6" s="263" t="s">
        <v>211</v>
      </c>
      <c r="B6" s="264" t="s">
        <v>208</v>
      </c>
      <c r="C6" s="265">
        <v>0</v>
      </c>
      <c r="D6" s="265">
        <v>0</v>
      </c>
      <c r="E6" s="265">
        <v>0</v>
      </c>
      <c r="F6" s="265">
        <v>0</v>
      </c>
      <c r="G6" s="265">
        <v>207</v>
      </c>
      <c r="H6" s="265">
        <v>0</v>
      </c>
      <c r="I6" s="265">
        <v>0</v>
      </c>
      <c r="J6" s="265">
        <v>0</v>
      </c>
      <c r="K6" s="265">
        <v>1005</v>
      </c>
      <c r="L6" s="265">
        <v>0</v>
      </c>
      <c r="M6" s="265">
        <v>65681</v>
      </c>
      <c r="N6" s="254">
        <f t="shared" ref="N6:N10" si="0">SUM(C6:M6)</f>
        <v>66893</v>
      </c>
    </row>
    <row r="7" spans="1:14" ht="24" customHeight="1">
      <c r="A7" s="252" t="s">
        <v>366</v>
      </c>
      <c r="B7" s="253" t="s">
        <v>367</v>
      </c>
      <c r="C7" s="254">
        <v>37556</v>
      </c>
      <c r="D7" s="254">
        <v>34551</v>
      </c>
      <c r="E7" s="254">
        <v>33206</v>
      </c>
      <c r="F7" s="254">
        <v>40678</v>
      </c>
      <c r="G7" s="254">
        <v>31274</v>
      </c>
      <c r="H7" s="254">
        <v>45349</v>
      </c>
      <c r="I7" s="254">
        <v>83362</v>
      </c>
      <c r="J7" s="254">
        <v>10547</v>
      </c>
      <c r="K7" s="254">
        <v>7289</v>
      </c>
      <c r="L7" s="254">
        <v>5792</v>
      </c>
      <c r="M7" s="254">
        <v>17902</v>
      </c>
      <c r="N7" s="254">
        <f t="shared" si="0"/>
        <v>347506</v>
      </c>
    </row>
    <row r="8" spans="1:14" ht="24" customHeight="1">
      <c r="A8" s="252" t="s">
        <v>114</v>
      </c>
      <c r="B8" s="253" t="s">
        <v>87</v>
      </c>
      <c r="C8" s="254">
        <v>7955</v>
      </c>
      <c r="D8" s="254">
        <v>13798</v>
      </c>
      <c r="E8" s="254">
        <v>14897</v>
      </c>
      <c r="F8" s="254">
        <v>1633</v>
      </c>
      <c r="G8" s="254">
        <v>0</v>
      </c>
      <c r="H8" s="254">
        <v>0</v>
      </c>
      <c r="I8" s="254">
        <v>0</v>
      </c>
      <c r="J8" s="254">
        <v>805</v>
      </c>
      <c r="K8" s="254">
        <v>999930</v>
      </c>
      <c r="L8" s="254">
        <v>0</v>
      </c>
      <c r="M8" s="254">
        <v>2496219</v>
      </c>
      <c r="N8" s="254">
        <f t="shared" si="0"/>
        <v>3535237</v>
      </c>
    </row>
    <row r="9" spans="1:14" ht="24" customHeight="1">
      <c r="A9" s="252" t="s">
        <v>119</v>
      </c>
      <c r="B9" s="253" t="s">
        <v>168</v>
      </c>
      <c r="C9" s="254">
        <v>103643</v>
      </c>
      <c r="D9" s="254">
        <v>89706</v>
      </c>
      <c r="E9" s="254">
        <v>116657</v>
      </c>
      <c r="F9" s="254">
        <v>181134</v>
      </c>
      <c r="G9" s="254">
        <v>89895</v>
      </c>
      <c r="H9" s="254">
        <v>129596</v>
      </c>
      <c r="I9" s="254">
        <v>132925</v>
      </c>
      <c r="J9" s="254">
        <v>155627</v>
      </c>
      <c r="K9" s="254">
        <v>182060</v>
      </c>
      <c r="L9" s="254">
        <v>133278</v>
      </c>
      <c r="M9" s="254">
        <v>147154</v>
      </c>
      <c r="N9" s="254">
        <f t="shared" si="0"/>
        <v>1461675</v>
      </c>
    </row>
    <row r="10" spans="1:14" ht="24" customHeight="1">
      <c r="A10" s="252" t="s">
        <v>177</v>
      </c>
      <c r="B10" s="253" t="s">
        <v>172</v>
      </c>
      <c r="C10" s="254">
        <v>2863253</v>
      </c>
      <c r="D10" s="254">
        <v>2756305</v>
      </c>
      <c r="E10" s="254">
        <v>2924675</v>
      </c>
      <c r="F10" s="254">
        <v>4519937</v>
      </c>
      <c r="G10" s="254">
        <v>2921793</v>
      </c>
      <c r="H10" s="254">
        <v>3358955</v>
      </c>
      <c r="I10" s="254">
        <v>2587154</v>
      </c>
      <c r="J10" s="254">
        <v>2271514</v>
      </c>
      <c r="K10" s="254">
        <v>4147452</v>
      </c>
      <c r="L10" s="254">
        <v>2898495</v>
      </c>
      <c r="M10" s="254">
        <v>4675393</v>
      </c>
      <c r="N10" s="254">
        <f t="shared" si="0"/>
        <v>35924926</v>
      </c>
    </row>
    <row r="11" spans="1:14" ht="24" customHeight="1">
      <c r="A11" s="255" t="s">
        <v>471</v>
      </c>
      <c r="B11" s="255" t="s">
        <v>178</v>
      </c>
      <c r="C11" s="256">
        <v>1624883</v>
      </c>
      <c r="D11" s="256">
        <v>2044501</v>
      </c>
      <c r="E11" s="256">
        <v>2084226</v>
      </c>
      <c r="F11" s="256">
        <v>2738857</v>
      </c>
      <c r="G11" s="256">
        <v>2463326</v>
      </c>
      <c r="H11" s="256">
        <v>2311319</v>
      </c>
      <c r="I11" s="256">
        <v>2111509</v>
      </c>
      <c r="J11" s="256">
        <v>1530477</v>
      </c>
      <c r="K11" s="256">
        <v>2753317</v>
      </c>
      <c r="L11" s="256">
        <v>1952409</v>
      </c>
      <c r="M11" s="256">
        <v>3248808</v>
      </c>
      <c r="N11" s="256">
        <f>SUM(C11:M11)</f>
        <v>24863632</v>
      </c>
    </row>
    <row r="12" spans="1:14" ht="24" customHeight="1">
      <c r="A12" s="255" t="s">
        <v>263</v>
      </c>
      <c r="B12" s="255" t="s">
        <v>179</v>
      </c>
      <c r="C12" s="256">
        <v>0</v>
      </c>
      <c r="D12" s="256">
        <v>425</v>
      </c>
      <c r="E12" s="256">
        <v>24048</v>
      </c>
      <c r="F12" s="256">
        <v>32683</v>
      </c>
      <c r="G12" s="256">
        <v>1156</v>
      </c>
      <c r="H12" s="256">
        <v>4203</v>
      </c>
      <c r="I12" s="256">
        <v>4015</v>
      </c>
      <c r="J12" s="256">
        <v>600</v>
      </c>
      <c r="K12" s="256">
        <v>0</v>
      </c>
      <c r="L12" s="256">
        <v>0</v>
      </c>
      <c r="M12" s="256">
        <v>807</v>
      </c>
      <c r="N12" s="256">
        <f t="shared" ref="N12:N18" si="1">SUM(C12:M12)</f>
        <v>67937</v>
      </c>
    </row>
    <row r="13" spans="1:14" ht="24" customHeight="1">
      <c r="A13" s="255" t="s">
        <v>264</v>
      </c>
      <c r="B13" s="255" t="s">
        <v>191</v>
      </c>
      <c r="C13" s="256">
        <v>6864</v>
      </c>
      <c r="D13" s="256">
        <v>4843</v>
      </c>
      <c r="E13" s="256">
        <v>5356</v>
      </c>
      <c r="F13" s="256">
        <v>8493</v>
      </c>
      <c r="G13" s="256">
        <v>7875</v>
      </c>
      <c r="H13" s="256">
        <v>0</v>
      </c>
      <c r="I13" s="256">
        <v>12472</v>
      </c>
      <c r="J13" s="256">
        <v>7958</v>
      </c>
      <c r="K13" s="256">
        <v>9901</v>
      </c>
      <c r="L13" s="256">
        <v>3820</v>
      </c>
      <c r="M13" s="256">
        <v>10508</v>
      </c>
      <c r="N13" s="256">
        <f t="shared" si="1"/>
        <v>78090</v>
      </c>
    </row>
    <row r="14" spans="1:14" ht="24" customHeight="1">
      <c r="A14" s="255" t="s">
        <v>266</v>
      </c>
      <c r="B14" s="255" t="s">
        <v>190</v>
      </c>
      <c r="C14" s="256">
        <v>12137</v>
      </c>
      <c r="D14" s="256">
        <v>20467</v>
      </c>
      <c r="E14" s="256">
        <v>21718</v>
      </c>
      <c r="F14" s="256">
        <v>4573</v>
      </c>
      <c r="G14" s="256">
        <v>12548</v>
      </c>
      <c r="H14" s="256">
        <v>1655</v>
      </c>
      <c r="I14" s="256">
        <v>14420</v>
      </c>
      <c r="J14" s="256">
        <v>5807</v>
      </c>
      <c r="K14" s="256">
        <v>7472</v>
      </c>
      <c r="L14" s="256">
        <v>1936</v>
      </c>
      <c r="M14" s="256">
        <v>15613</v>
      </c>
      <c r="N14" s="256">
        <f t="shared" si="1"/>
        <v>118346</v>
      </c>
    </row>
    <row r="15" spans="1:14" ht="24" customHeight="1">
      <c r="A15" s="255" t="s">
        <v>267</v>
      </c>
      <c r="B15" s="255" t="s">
        <v>88</v>
      </c>
      <c r="C15" s="256">
        <v>709030</v>
      </c>
      <c r="D15" s="256">
        <v>495362</v>
      </c>
      <c r="E15" s="256">
        <v>541856</v>
      </c>
      <c r="F15" s="256">
        <v>478636</v>
      </c>
      <c r="G15" s="256">
        <v>297156</v>
      </c>
      <c r="H15" s="256">
        <v>354865</v>
      </c>
      <c r="I15" s="256">
        <v>309463</v>
      </c>
      <c r="J15" s="256">
        <v>482615</v>
      </c>
      <c r="K15" s="256">
        <v>573116</v>
      </c>
      <c r="L15" s="256">
        <v>793679</v>
      </c>
      <c r="M15" s="256">
        <v>1179130</v>
      </c>
      <c r="N15" s="256">
        <f t="shared" si="1"/>
        <v>6214908</v>
      </c>
    </row>
    <row r="16" spans="1:14" ht="24" customHeight="1">
      <c r="A16" s="255" t="s">
        <v>268</v>
      </c>
      <c r="B16" s="255" t="s">
        <v>180</v>
      </c>
      <c r="C16" s="256">
        <v>440318</v>
      </c>
      <c r="D16" s="256">
        <v>39974</v>
      </c>
      <c r="E16" s="256">
        <v>26133</v>
      </c>
      <c r="F16" s="256">
        <v>540561</v>
      </c>
      <c r="G16" s="256">
        <v>38908</v>
      </c>
      <c r="H16" s="256">
        <v>99329</v>
      </c>
      <c r="I16" s="256">
        <v>12021</v>
      </c>
      <c r="J16" s="256">
        <v>96490</v>
      </c>
      <c r="K16" s="256">
        <v>607442</v>
      </c>
      <c r="L16" s="256">
        <v>24850</v>
      </c>
      <c r="M16" s="256">
        <v>99152</v>
      </c>
      <c r="N16" s="256">
        <f t="shared" si="1"/>
        <v>2025178</v>
      </c>
    </row>
    <row r="17" spans="1:14" ht="24" customHeight="1">
      <c r="A17" s="255" t="s">
        <v>269</v>
      </c>
      <c r="B17" s="255" t="s">
        <v>205</v>
      </c>
      <c r="C17" s="256">
        <v>0</v>
      </c>
      <c r="D17" s="256">
        <v>0</v>
      </c>
      <c r="E17" s="256">
        <v>1912</v>
      </c>
      <c r="F17" s="256">
        <v>3595</v>
      </c>
      <c r="G17" s="256">
        <v>1705</v>
      </c>
      <c r="H17" s="256">
        <v>0</v>
      </c>
      <c r="I17" s="256">
        <v>0</v>
      </c>
      <c r="J17" s="256">
        <v>0</v>
      </c>
      <c r="K17" s="256">
        <v>4408</v>
      </c>
      <c r="L17" s="256">
        <v>0</v>
      </c>
      <c r="M17" s="256">
        <v>890</v>
      </c>
      <c r="N17" s="256">
        <f t="shared" si="1"/>
        <v>12510</v>
      </c>
    </row>
    <row r="18" spans="1:14" ht="24" customHeight="1">
      <c r="A18" s="268" t="s">
        <v>270</v>
      </c>
      <c r="B18" s="268" t="s">
        <v>181</v>
      </c>
      <c r="C18" s="256">
        <v>70021</v>
      </c>
      <c r="D18" s="256">
        <v>146907</v>
      </c>
      <c r="E18" s="256">
        <v>219426</v>
      </c>
      <c r="F18" s="256">
        <v>712539</v>
      </c>
      <c r="G18" s="256">
        <v>99119</v>
      </c>
      <c r="H18" s="256">
        <v>587584</v>
      </c>
      <c r="I18" s="256">
        <v>123254</v>
      </c>
      <c r="J18" s="256">
        <v>147567</v>
      </c>
      <c r="K18" s="256">
        <v>191796</v>
      </c>
      <c r="L18" s="256">
        <v>121801</v>
      </c>
      <c r="M18" s="256">
        <v>120485</v>
      </c>
      <c r="N18" s="256">
        <f t="shared" si="1"/>
        <v>2540499</v>
      </c>
    </row>
    <row r="19" spans="1:14" ht="24" customHeight="1">
      <c r="A19" s="252" t="s">
        <v>173</v>
      </c>
      <c r="B19" s="253" t="s">
        <v>174</v>
      </c>
      <c r="C19" s="254">
        <v>15233558</v>
      </c>
      <c r="D19" s="254">
        <v>17137345</v>
      </c>
      <c r="E19" s="254">
        <v>11551084</v>
      </c>
      <c r="F19" s="254">
        <v>14092469</v>
      </c>
      <c r="G19" s="254">
        <v>12641994</v>
      </c>
      <c r="H19" s="254">
        <v>11790013</v>
      </c>
      <c r="I19" s="254">
        <v>13341402</v>
      </c>
      <c r="J19" s="254">
        <v>17591448</v>
      </c>
      <c r="K19" s="254">
        <v>20264538</v>
      </c>
      <c r="L19" s="254">
        <v>27029290</v>
      </c>
      <c r="M19" s="254">
        <v>25867305</v>
      </c>
      <c r="N19" s="254">
        <f>SUM(C19:M19)</f>
        <v>186540446</v>
      </c>
    </row>
    <row r="20" spans="1:14" ht="24" customHeight="1">
      <c r="A20" s="255" t="s">
        <v>271</v>
      </c>
      <c r="B20" s="255" t="s">
        <v>182</v>
      </c>
      <c r="C20" s="256">
        <v>2342403</v>
      </c>
      <c r="D20" s="256">
        <v>2484620</v>
      </c>
      <c r="E20" s="256">
        <v>2060321</v>
      </c>
      <c r="F20" s="256">
        <v>1878481</v>
      </c>
      <c r="G20" s="256">
        <v>1974899</v>
      </c>
      <c r="H20" s="256">
        <v>1776974</v>
      </c>
      <c r="I20" s="256">
        <v>1582367</v>
      </c>
      <c r="J20" s="256">
        <v>2199224</v>
      </c>
      <c r="K20" s="256">
        <v>2377932</v>
      </c>
      <c r="L20" s="256">
        <v>3376533</v>
      </c>
      <c r="M20" s="256">
        <v>3868006</v>
      </c>
      <c r="N20" s="256">
        <f>SUM(C20:M20)</f>
        <v>25921760</v>
      </c>
    </row>
    <row r="21" spans="1:14" ht="24" customHeight="1">
      <c r="A21" s="255" t="s">
        <v>272</v>
      </c>
      <c r="B21" s="255" t="s">
        <v>183</v>
      </c>
      <c r="C21" s="256">
        <v>302263</v>
      </c>
      <c r="D21" s="256">
        <v>176233</v>
      </c>
      <c r="E21" s="256">
        <v>146763</v>
      </c>
      <c r="F21" s="256">
        <v>558783</v>
      </c>
      <c r="G21" s="256">
        <v>333079</v>
      </c>
      <c r="H21" s="256">
        <v>214662</v>
      </c>
      <c r="I21" s="256">
        <v>252214</v>
      </c>
      <c r="J21" s="256">
        <v>128472</v>
      </c>
      <c r="K21" s="256">
        <v>212243</v>
      </c>
      <c r="L21" s="256">
        <v>207815</v>
      </c>
      <c r="M21" s="256">
        <v>369780</v>
      </c>
      <c r="N21" s="256">
        <f t="shared" ref="N21:N22" si="2">SUM(C21:M21)</f>
        <v>2902307</v>
      </c>
    </row>
    <row r="22" spans="1:14" ht="24" customHeight="1">
      <c r="A22" s="255" t="s">
        <v>273</v>
      </c>
      <c r="B22" s="255" t="s">
        <v>184</v>
      </c>
      <c r="C22" s="256">
        <v>12588892</v>
      </c>
      <c r="D22" s="256">
        <v>14476492</v>
      </c>
      <c r="E22" s="256">
        <v>9344000</v>
      </c>
      <c r="F22" s="256">
        <v>11655205</v>
      </c>
      <c r="G22" s="256">
        <v>10334016</v>
      </c>
      <c r="H22" s="256">
        <v>9798377</v>
      </c>
      <c r="I22" s="256">
        <v>11506821</v>
      </c>
      <c r="J22" s="256">
        <v>15263752</v>
      </c>
      <c r="K22" s="256">
        <v>17674363</v>
      </c>
      <c r="L22" s="256">
        <v>23444942</v>
      </c>
      <c r="M22" s="256">
        <v>21629519</v>
      </c>
      <c r="N22" s="256">
        <f t="shared" si="2"/>
        <v>157716379</v>
      </c>
    </row>
    <row r="23" spans="1:14" s="284" customFormat="1" ht="24" customHeight="1">
      <c r="A23" s="280" t="s">
        <v>499</v>
      </c>
      <c r="B23" s="259" t="s">
        <v>195</v>
      </c>
      <c r="C23" s="260">
        <v>1058</v>
      </c>
      <c r="D23" s="260">
        <v>574</v>
      </c>
      <c r="E23" s="260">
        <v>0</v>
      </c>
      <c r="F23" s="260">
        <v>0</v>
      </c>
      <c r="G23" s="260">
        <v>334</v>
      </c>
      <c r="H23" s="260">
        <v>0</v>
      </c>
      <c r="I23" s="260">
        <v>0</v>
      </c>
      <c r="J23" s="260">
        <v>0</v>
      </c>
      <c r="K23" s="260">
        <v>0</v>
      </c>
      <c r="L23" s="260">
        <v>0</v>
      </c>
      <c r="M23" s="260">
        <v>0</v>
      </c>
      <c r="N23" s="260">
        <f>SUM(C23:M23)</f>
        <v>1966</v>
      </c>
    </row>
    <row r="24" spans="1:14" ht="24" customHeight="1">
      <c r="A24" s="280" t="s">
        <v>443</v>
      </c>
      <c r="B24" s="259" t="s">
        <v>185</v>
      </c>
      <c r="C24" s="260">
        <v>12414494</v>
      </c>
      <c r="D24" s="260">
        <v>14133370</v>
      </c>
      <c r="E24" s="260">
        <v>9141650</v>
      </c>
      <c r="F24" s="260">
        <v>11436991</v>
      </c>
      <c r="G24" s="260">
        <v>9954030</v>
      </c>
      <c r="H24" s="260">
        <v>9448691</v>
      </c>
      <c r="I24" s="260">
        <v>11163947</v>
      </c>
      <c r="J24" s="260">
        <v>14924584</v>
      </c>
      <c r="K24" s="260">
        <v>17334802</v>
      </c>
      <c r="L24" s="260">
        <v>23137321</v>
      </c>
      <c r="M24" s="260">
        <v>21310359</v>
      </c>
      <c r="N24" s="260">
        <f t="shared" ref="N24:N30" si="3">SUM(C24:M24)</f>
        <v>154400239</v>
      </c>
    </row>
    <row r="25" spans="1:14" ht="24" customHeight="1">
      <c r="A25" s="259" t="s">
        <v>473</v>
      </c>
      <c r="B25" s="259" t="s">
        <v>193</v>
      </c>
      <c r="C25" s="260">
        <v>154754</v>
      </c>
      <c r="D25" s="260">
        <v>281838</v>
      </c>
      <c r="E25" s="260">
        <v>112677</v>
      </c>
      <c r="F25" s="260">
        <v>128610</v>
      </c>
      <c r="G25" s="260">
        <v>281076</v>
      </c>
      <c r="H25" s="260">
        <v>326019</v>
      </c>
      <c r="I25" s="260">
        <v>311557</v>
      </c>
      <c r="J25" s="260">
        <v>305362</v>
      </c>
      <c r="K25" s="260">
        <v>315629</v>
      </c>
      <c r="L25" s="260">
        <v>282529</v>
      </c>
      <c r="M25" s="260">
        <v>274938</v>
      </c>
      <c r="N25" s="260">
        <f t="shared" si="3"/>
        <v>2774989</v>
      </c>
    </row>
    <row r="26" spans="1:14" ht="24" customHeight="1">
      <c r="A26" s="259" t="s">
        <v>446</v>
      </c>
      <c r="B26" s="259" t="s">
        <v>194</v>
      </c>
      <c r="C26" s="260">
        <v>9667</v>
      </c>
      <c r="D26" s="260">
        <v>31439</v>
      </c>
      <c r="E26" s="260">
        <v>27448</v>
      </c>
      <c r="F26" s="260">
        <v>78289</v>
      </c>
      <c r="G26" s="260">
        <v>31232</v>
      </c>
      <c r="H26" s="260">
        <v>17365</v>
      </c>
      <c r="I26" s="260">
        <v>17768</v>
      </c>
      <c r="J26" s="260">
        <v>29354</v>
      </c>
      <c r="K26" s="260">
        <v>21573</v>
      </c>
      <c r="L26" s="260">
        <v>25092</v>
      </c>
      <c r="M26" s="260">
        <v>43568</v>
      </c>
      <c r="N26" s="260">
        <f t="shared" si="3"/>
        <v>332795</v>
      </c>
    </row>
    <row r="27" spans="1:14" ht="24" customHeight="1">
      <c r="A27" s="259" t="s">
        <v>526</v>
      </c>
      <c r="B27" s="259" t="s">
        <v>400</v>
      </c>
      <c r="C27" s="260">
        <v>0</v>
      </c>
      <c r="D27" s="260">
        <v>0</v>
      </c>
      <c r="E27" s="260">
        <v>0</v>
      </c>
      <c r="F27" s="260">
        <v>0</v>
      </c>
      <c r="G27" s="260">
        <v>0</v>
      </c>
      <c r="H27" s="260">
        <v>269</v>
      </c>
      <c r="I27" s="260">
        <v>0</v>
      </c>
      <c r="J27" s="260">
        <v>0</v>
      </c>
      <c r="K27" s="260">
        <v>0</v>
      </c>
      <c r="L27" s="260">
        <v>0</v>
      </c>
      <c r="M27" s="260">
        <v>0</v>
      </c>
      <c r="N27" s="260">
        <f t="shared" si="3"/>
        <v>269</v>
      </c>
    </row>
    <row r="28" spans="1:14" ht="24" customHeight="1">
      <c r="A28" s="259" t="s">
        <v>447</v>
      </c>
      <c r="B28" s="259" t="s">
        <v>365</v>
      </c>
      <c r="C28" s="260">
        <v>0</v>
      </c>
      <c r="D28" s="260">
        <v>0</v>
      </c>
      <c r="E28" s="260">
        <v>0</v>
      </c>
      <c r="F28" s="260">
        <v>3567</v>
      </c>
      <c r="G28" s="260">
        <v>0</v>
      </c>
      <c r="H28" s="260">
        <v>0</v>
      </c>
      <c r="I28" s="260">
        <v>1708</v>
      </c>
      <c r="J28" s="260">
        <v>4452</v>
      </c>
      <c r="K28" s="260">
        <v>1208</v>
      </c>
      <c r="L28" s="260">
        <v>0</v>
      </c>
      <c r="M28" s="260">
        <v>0</v>
      </c>
      <c r="N28" s="260">
        <f t="shared" si="3"/>
        <v>10935</v>
      </c>
    </row>
    <row r="29" spans="1:14" ht="24" customHeight="1">
      <c r="A29" s="259" t="s">
        <v>527</v>
      </c>
      <c r="B29" s="259" t="s">
        <v>196</v>
      </c>
      <c r="C29" s="260">
        <v>0</v>
      </c>
      <c r="D29" s="260">
        <v>6634</v>
      </c>
      <c r="E29" s="260">
        <v>588</v>
      </c>
      <c r="F29" s="260">
        <v>1053</v>
      </c>
      <c r="G29" s="260">
        <v>65574</v>
      </c>
      <c r="H29" s="260">
        <v>2843</v>
      </c>
      <c r="I29" s="260">
        <v>8247</v>
      </c>
      <c r="J29" s="260">
        <v>0</v>
      </c>
      <c r="K29" s="260">
        <v>0</v>
      </c>
      <c r="L29" s="260">
        <v>0</v>
      </c>
      <c r="M29" s="260">
        <v>654</v>
      </c>
      <c r="N29" s="260">
        <f t="shared" si="3"/>
        <v>85593</v>
      </c>
    </row>
    <row r="30" spans="1:14" ht="24" customHeight="1">
      <c r="A30" s="259" t="s">
        <v>475</v>
      </c>
      <c r="B30" s="259" t="s">
        <v>207</v>
      </c>
      <c r="C30" s="260">
        <v>8919</v>
      </c>
      <c r="D30" s="260">
        <v>22637</v>
      </c>
      <c r="E30" s="260">
        <v>61140</v>
      </c>
      <c r="F30" s="260">
        <v>6695</v>
      </c>
      <c r="G30" s="260">
        <v>461</v>
      </c>
      <c r="H30" s="260">
        <v>3190</v>
      </c>
      <c r="I30" s="260">
        <v>4224</v>
      </c>
      <c r="J30" s="260">
        <v>0</v>
      </c>
      <c r="K30" s="260">
        <v>1151</v>
      </c>
      <c r="L30" s="260">
        <v>0</v>
      </c>
      <c r="M30" s="260">
        <v>0</v>
      </c>
      <c r="N30" s="260">
        <f t="shared" si="3"/>
        <v>108417</v>
      </c>
    </row>
    <row r="31" spans="1:14" ht="24" customHeight="1">
      <c r="A31" s="252" t="s">
        <v>125</v>
      </c>
      <c r="B31" s="253" t="s">
        <v>89</v>
      </c>
      <c r="C31" s="254">
        <v>134013</v>
      </c>
      <c r="D31" s="254">
        <v>166395</v>
      </c>
      <c r="E31" s="254">
        <v>99121</v>
      </c>
      <c r="F31" s="254">
        <v>222089</v>
      </c>
      <c r="G31" s="254">
        <v>273648</v>
      </c>
      <c r="H31" s="254">
        <v>270404</v>
      </c>
      <c r="I31" s="254">
        <v>352673</v>
      </c>
      <c r="J31" s="254">
        <v>87463</v>
      </c>
      <c r="K31" s="254">
        <v>193804</v>
      </c>
      <c r="L31" s="254">
        <v>191883</v>
      </c>
      <c r="M31" s="254">
        <v>368614</v>
      </c>
      <c r="N31" s="254">
        <f>SUM(C31:M31)</f>
        <v>2360107</v>
      </c>
    </row>
    <row r="32" spans="1:14" ht="24" customHeight="1">
      <c r="A32" s="252" t="s">
        <v>90</v>
      </c>
      <c r="B32" s="253" t="s">
        <v>91</v>
      </c>
      <c r="C32" s="254">
        <v>642023</v>
      </c>
      <c r="D32" s="254">
        <v>562292</v>
      </c>
      <c r="E32" s="254">
        <v>2681817</v>
      </c>
      <c r="F32" s="254">
        <v>300207</v>
      </c>
      <c r="G32" s="254">
        <v>371959</v>
      </c>
      <c r="H32" s="254">
        <v>297456</v>
      </c>
      <c r="I32" s="254">
        <v>315420</v>
      </c>
      <c r="J32" s="254">
        <v>199009</v>
      </c>
      <c r="K32" s="254">
        <v>414102</v>
      </c>
      <c r="L32" s="254">
        <v>408058</v>
      </c>
      <c r="M32" s="254">
        <v>480299</v>
      </c>
      <c r="N32" s="254">
        <f>SUM(C32:M32)</f>
        <v>6672642</v>
      </c>
    </row>
    <row r="33" spans="1:14" ht="24" customHeight="1">
      <c r="A33" s="273" t="s">
        <v>3</v>
      </c>
      <c r="B33" s="274" t="s">
        <v>134</v>
      </c>
      <c r="C33" s="281">
        <f t="shared" ref="C33:F33" si="4">SUM(C5:C7,C8:C9,C10,C19,C31,C32)</f>
        <v>19025132</v>
      </c>
      <c r="D33" s="281">
        <f t="shared" si="4"/>
        <v>20760795</v>
      </c>
      <c r="E33" s="281">
        <f t="shared" si="4"/>
        <v>17422048</v>
      </c>
      <c r="F33" s="281">
        <f t="shared" si="4"/>
        <v>19358892</v>
      </c>
      <c r="G33" s="281">
        <f t="shared" ref="G33:L33" si="5">SUM(G5:G7,G8:G9,G10,G19,G31,G32)</f>
        <v>16334307</v>
      </c>
      <c r="H33" s="281">
        <f t="shared" si="5"/>
        <v>15892648</v>
      </c>
      <c r="I33" s="281">
        <f t="shared" si="5"/>
        <v>16812936</v>
      </c>
      <c r="J33" s="281">
        <f t="shared" si="5"/>
        <v>20316927</v>
      </c>
      <c r="K33" s="281">
        <f t="shared" si="5"/>
        <v>26210841</v>
      </c>
      <c r="L33" s="281">
        <f t="shared" si="5"/>
        <v>30666796</v>
      </c>
      <c r="M33" s="281">
        <f>SUM(M5:M7,M8:M9,M10,M19,M31,M32)</f>
        <v>34132638</v>
      </c>
      <c r="N33" s="281">
        <f>SUM(C33:M33)</f>
        <v>236933960</v>
      </c>
    </row>
    <row r="34" spans="1:14">
      <c r="A34" s="244"/>
      <c r="B34" s="244"/>
      <c r="C34" s="244"/>
      <c r="D34" s="244"/>
      <c r="E34" s="244"/>
      <c r="F34" s="244"/>
      <c r="G34" s="244"/>
      <c r="H34" s="244"/>
      <c r="I34" s="244"/>
      <c r="J34" s="244"/>
      <c r="K34" s="244"/>
      <c r="L34" s="244"/>
      <c r="M34" s="244"/>
      <c r="N34" s="244"/>
    </row>
    <row r="35" spans="1:14">
      <c r="A35" s="71" t="s">
        <v>743</v>
      </c>
      <c r="B35" s="71" t="s">
        <v>742</v>
      </c>
    </row>
    <row r="36" spans="1:14" ht="24" customHeight="1"/>
    <row r="37" spans="1:14" ht="24" customHeight="1"/>
    <row r="38" spans="1:14" ht="24" customHeight="1"/>
    <row r="39" spans="1:14" ht="24" customHeight="1"/>
    <row r="40" spans="1:14" ht="24" customHeight="1"/>
    <row r="41" spans="1:14" ht="24" customHeight="1"/>
    <row r="42" spans="1:14" ht="24" customHeight="1"/>
    <row r="43" spans="1:14" ht="24" customHeight="1"/>
    <row r="44" spans="1:14" ht="24" customHeight="1"/>
    <row r="45" spans="1:14" ht="24" customHeight="1"/>
    <row r="46" spans="1:14" ht="24" customHeight="1"/>
    <row r="47" spans="1:14" ht="24" customHeight="1"/>
    <row r="48" spans="1:14" ht="24" customHeight="1"/>
    <row r="49" ht="24" customHeight="1"/>
    <row r="50" ht="24" customHeight="1"/>
  </sheetData>
  <phoneticPr fontId="2"/>
  <pageMargins left="0.78700000000000003" right="0.78700000000000003" top="0.98399999999999999" bottom="0.98399999999999999" header="0.51200000000000001" footer="0.51200000000000001"/>
  <pageSetup paperSize="9" scale="79" orientation="landscape" r:id="rId1"/>
  <headerFooter alignWithMargins="0">
    <oddFooter>&amp;R30</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59"/>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269" customWidth="1"/>
    <col min="3" max="13" width="15.83203125" style="269" customWidth="1"/>
    <col min="14" max="14" width="16.83203125" style="269" customWidth="1"/>
    <col min="15" max="15" width="7" style="269" customWidth="1"/>
    <col min="16" max="16384" width="9" style="269"/>
  </cols>
  <sheetData>
    <row r="1" spans="1:15" s="303" customFormat="1" ht="24" customHeight="1">
      <c r="A1" s="303" t="s">
        <v>829</v>
      </c>
    </row>
    <row r="2" spans="1:15" ht="24" customHeight="1">
      <c r="A2" s="303" t="s">
        <v>831</v>
      </c>
      <c r="C2" s="278"/>
      <c r="D2" s="278"/>
      <c r="E2" s="278"/>
      <c r="F2" s="278"/>
      <c r="G2" s="278"/>
      <c r="H2" s="278"/>
      <c r="I2" s="278"/>
      <c r="J2" s="278"/>
      <c r="K2" s="278"/>
      <c r="L2" s="278"/>
      <c r="M2" s="278"/>
    </row>
    <row r="3" spans="1:15" s="246" customFormat="1" ht="24" customHeight="1">
      <c r="A3" s="244"/>
      <c r="C3" s="247"/>
      <c r="D3" s="247"/>
      <c r="E3" s="247"/>
      <c r="F3" s="247"/>
      <c r="G3" s="247"/>
      <c r="H3" s="247"/>
      <c r="I3" s="247"/>
      <c r="M3" s="247"/>
      <c r="N3" s="248" t="s">
        <v>161</v>
      </c>
    </row>
    <row r="4" spans="1:15" s="246"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s="246" customFormat="1" ht="24" customHeight="1">
      <c r="A5" s="252" t="s">
        <v>164</v>
      </c>
      <c r="B5" s="253" t="s">
        <v>163</v>
      </c>
      <c r="C5" s="254">
        <v>2036703</v>
      </c>
      <c r="D5" s="254">
        <v>2951783</v>
      </c>
      <c r="E5" s="254">
        <v>2389743</v>
      </c>
      <c r="F5" s="254">
        <v>2869028</v>
      </c>
      <c r="G5" s="254">
        <v>2321902</v>
      </c>
      <c r="H5" s="254">
        <v>1106836</v>
      </c>
      <c r="I5" s="254">
        <v>814480</v>
      </c>
      <c r="J5" s="254">
        <v>956295</v>
      </c>
      <c r="K5" s="254">
        <v>1762610</v>
      </c>
      <c r="L5" s="254">
        <v>1929417</v>
      </c>
      <c r="M5" s="254">
        <v>1903400</v>
      </c>
      <c r="N5" s="254">
        <f>SUM(C5:M5)</f>
        <v>21042197</v>
      </c>
    </row>
    <row r="6" spans="1:15" s="246" customFormat="1" ht="24" customHeight="1">
      <c r="A6" s="255" t="s">
        <v>528</v>
      </c>
      <c r="B6" s="255" t="s">
        <v>165</v>
      </c>
      <c r="C6" s="256">
        <v>35438</v>
      </c>
      <c r="D6" s="256">
        <v>51172</v>
      </c>
      <c r="E6" s="256">
        <v>45019</v>
      </c>
      <c r="F6" s="256">
        <v>40041</v>
      </c>
      <c r="G6" s="256">
        <v>48103</v>
      </c>
      <c r="H6" s="256">
        <v>21407</v>
      </c>
      <c r="I6" s="256">
        <v>6172</v>
      </c>
      <c r="J6" s="256">
        <v>14017</v>
      </c>
      <c r="K6" s="256">
        <v>14085</v>
      </c>
      <c r="L6" s="256">
        <v>13928</v>
      </c>
      <c r="M6" s="256">
        <v>17470</v>
      </c>
      <c r="N6" s="257">
        <f>SUM(C6:M6)</f>
        <v>306852</v>
      </c>
    </row>
    <row r="7" spans="1:15" s="246" customFormat="1" ht="24" customHeight="1">
      <c r="A7" s="255" t="s">
        <v>477</v>
      </c>
      <c r="B7" s="255" t="s">
        <v>166</v>
      </c>
      <c r="C7" s="256">
        <v>1113213</v>
      </c>
      <c r="D7" s="256">
        <v>1176189</v>
      </c>
      <c r="E7" s="256">
        <v>1353792</v>
      </c>
      <c r="F7" s="256">
        <v>2160988</v>
      </c>
      <c r="G7" s="256">
        <v>1902787</v>
      </c>
      <c r="H7" s="256">
        <v>677823</v>
      </c>
      <c r="I7" s="256">
        <v>275815</v>
      </c>
      <c r="J7" s="256">
        <v>367605</v>
      </c>
      <c r="K7" s="256">
        <v>601486</v>
      </c>
      <c r="L7" s="256">
        <v>663199</v>
      </c>
      <c r="M7" s="256">
        <v>619455</v>
      </c>
      <c r="N7" s="257">
        <f>SUM(C7:M7)</f>
        <v>10912352</v>
      </c>
      <c r="O7" s="262"/>
    </row>
    <row r="8" spans="1:15" s="246" customFormat="1" ht="24" customHeight="1">
      <c r="A8" s="258" t="s">
        <v>478</v>
      </c>
      <c r="B8" s="259" t="s">
        <v>225</v>
      </c>
      <c r="C8" s="260">
        <v>554878</v>
      </c>
      <c r="D8" s="260">
        <v>410418</v>
      </c>
      <c r="E8" s="260">
        <v>107855</v>
      </c>
      <c r="F8" s="260">
        <v>372040</v>
      </c>
      <c r="G8" s="260">
        <v>3870</v>
      </c>
      <c r="H8" s="260">
        <v>4194</v>
      </c>
      <c r="I8" s="260">
        <v>0</v>
      </c>
      <c r="J8" s="260">
        <v>0</v>
      </c>
      <c r="K8" s="260">
        <v>0</v>
      </c>
      <c r="L8" s="260">
        <v>0</v>
      </c>
      <c r="M8" s="260">
        <v>0</v>
      </c>
      <c r="N8" s="260">
        <f>SUM(C8:M8)</f>
        <v>1453255</v>
      </c>
    </row>
    <row r="9" spans="1:15" s="246" customFormat="1" ht="24" customHeight="1">
      <c r="A9" s="259" t="s">
        <v>502</v>
      </c>
      <c r="B9" s="259" t="s">
        <v>226</v>
      </c>
      <c r="C9" s="260">
        <v>14865</v>
      </c>
      <c r="D9" s="260">
        <v>28459</v>
      </c>
      <c r="E9" s="260">
        <v>13270</v>
      </c>
      <c r="F9" s="260">
        <v>10202</v>
      </c>
      <c r="G9" s="260">
        <v>442</v>
      </c>
      <c r="H9" s="260">
        <v>0</v>
      </c>
      <c r="I9" s="260">
        <v>0</v>
      </c>
      <c r="J9" s="260">
        <v>0</v>
      </c>
      <c r="K9" s="260">
        <v>0</v>
      </c>
      <c r="L9" s="260">
        <v>0</v>
      </c>
      <c r="M9" s="260">
        <v>0</v>
      </c>
      <c r="N9" s="260">
        <f t="shared" ref="N9:N18" si="0">SUM(C9:M9)</f>
        <v>67238</v>
      </c>
    </row>
    <row r="10" spans="1:15" s="246" customFormat="1" ht="24" customHeight="1">
      <c r="A10" s="259" t="s">
        <v>600</v>
      </c>
      <c r="B10" s="259" t="s">
        <v>596</v>
      </c>
      <c r="C10" s="260">
        <v>0</v>
      </c>
      <c r="D10" s="260">
        <v>0</v>
      </c>
      <c r="E10" s="260">
        <v>0</v>
      </c>
      <c r="F10" s="260">
        <v>0</v>
      </c>
      <c r="G10" s="260">
        <v>0</v>
      </c>
      <c r="H10" s="260">
        <v>0</v>
      </c>
      <c r="I10" s="260">
        <v>0</v>
      </c>
      <c r="J10" s="260">
        <v>0</v>
      </c>
      <c r="K10" s="260">
        <v>0</v>
      </c>
      <c r="L10" s="260">
        <v>0</v>
      </c>
      <c r="M10" s="260">
        <v>0</v>
      </c>
      <c r="N10" s="260">
        <f>SUM(C10:M10)</f>
        <v>0</v>
      </c>
    </row>
    <row r="11" spans="1:15" s="246" customFormat="1" ht="24" customHeight="1">
      <c r="A11" s="259" t="s">
        <v>481</v>
      </c>
      <c r="B11" s="259" t="s">
        <v>623</v>
      </c>
      <c r="C11" s="260">
        <v>215</v>
      </c>
      <c r="D11" s="260">
        <v>0</v>
      </c>
      <c r="E11" s="260">
        <v>0</v>
      </c>
      <c r="F11" s="260">
        <v>0</v>
      </c>
      <c r="G11" s="260">
        <v>0</v>
      </c>
      <c r="H11" s="260">
        <v>0</v>
      </c>
      <c r="I11" s="260">
        <v>0</v>
      </c>
      <c r="J11" s="260">
        <v>0</v>
      </c>
      <c r="K11" s="260">
        <v>0</v>
      </c>
      <c r="L11" s="260">
        <v>0</v>
      </c>
      <c r="M11" s="260">
        <v>0</v>
      </c>
      <c r="N11" s="260">
        <f t="shared" si="0"/>
        <v>215</v>
      </c>
    </row>
    <row r="12" spans="1:15" s="246" customFormat="1" ht="24" customHeight="1">
      <c r="A12" s="259" t="s">
        <v>508</v>
      </c>
      <c r="B12" s="259" t="s">
        <v>229</v>
      </c>
      <c r="C12" s="260">
        <v>0</v>
      </c>
      <c r="D12" s="260">
        <v>0</v>
      </c>
      <c r="E12" s="260">
        <v>0</v>
      </c>
      <c r="F12" s="260">
        <v>0</v>
      </c>
      <c r="G12" s="260">
        <v>0</v>
      </c>
      <c r="H12" s="260">
        <v>958</v>
      </c>
      <c r="I12" s="260">
        <v>0</v>
      </c>
      <c r="J12" s="260">
        <v>0</v>
      </c>
      <c r="K12" s="260">
        <v>0</v>
      </c>
      <c r="L12" s="260">
        <v>0</v>
      </c>
      <c r="M12" s="260">
        <v>0</v>
      </c>
      <c r="N12" s="260">
        <f t="shared" si="0"/>
        <v>958</v>
      </c>
    </row>
    <row r="13" spans="1:15" s="246" customFormat="1" ht="24" customHeight="1">
      <c r="A13" s="261" t="s">
        <v>483</v>
      </c>
      <c r="B13" s="259" t="s">
        <v>230</v>
      </c>
      <c r="C13" s="260">
        <v>108476</v>
      </c>
      <c r="D13" s="260">
        <v>85375</v>
      </c>
      <c r="E13" s="260">
        <v>401975</v>
      </c>
      <c r="F13" s="260">
        <v>289025</v>
      </c>
      <c r="G13" s="260">
        <v>435396</v>
      </c>
      <c r="H13" s="260">
        <v>239325</v>
      </c>
      <c r="I13" s="260">
        <v>18108</v>
      </c>
      <c r="J13" s="260">
        <v>3777</v>
      </c>
      <c r="K13" s="260">
        <v>159587</v>
      </c>
      <c r="L13" s="260">
        <v>222820</v>
      </c>
      <c r="M13" s="260">
        <v>68249</v>
      </c>
      <c r="N13" s="260">
        <f t="shared" si="0"/>
        <v>2032113</v>
      </c>
    </row>
    <row r="14" spans="1:15" s="246" customFormat="1" ht="24" customHeight="1">
      <c r="A14" s="261" t="s">
        <v>503</v>
      </c>
      <c r="B14" s="259" t="s">
        <v>597</v>
      </c>
      <c r="C14" s="260">
        <v>0</v>
      </c>
      <c r="D14" s="260">
        <v>0</v>
      </c>
      <c r="E14" s="260">
        <v>0</v>
      </c>
      <c r="F14" s="260">
        <v>23261</v>
      </c>
      <c r="G14" s="260">
        <v>0</v>
      </c>
      <c r="H14" s="260">
        <v>0</v>
      </c>
      <c r="I14" s="260">
        <v>0</v>
      </c>
      <c r="J14" s="260">
        <v>0</v>
      </c>
      <c r="K14" s="260">
        <v>0</v>
      </c>
      <c r="L14" s="260">
        <v>0</v>
      </c>
      <c r="M14" s="260">
        <v>0</v>
      </c>
      <c r="N14" s="260">
        <f t="shared" si="0"/>
        <v>23261</v>
      </c>
    </row>
    <row r="15" spans="1:15" s="246" customFormat="1" ht="24" customHeight="1">
      <c r="A15" s="261" t="s">
        <v>504</v>
      </c>
      <c r="B15" s="259" t="s">
        <v>598</v>
      </c>
      <c r="C15" s="260">
        <v>0</v>
      </c>
      <c r="D15" s="260">
        <v>0</v>
      </c>
      <c r="E15" s="260">
        <v>0</v>
      </c>
      <c r="F15" s="260">
        <v>0</v>
      </c>
      <c r="G15" s="260">
        <v>0</v>
      </c>
      <c r="H15" s="260">
        <v>0</v>
      </c>
      <c r="I15" s="260">
        <v>0</v>
      </c>
      <c r="J15" s="260">
        <v>0</v>
      </c>
      <c r="K15" s="260">
        <v>0</v>
      </c>
      <c r="L15" s="260">
        <v>506</v>
      </c>
      <c r="M15" s="260">
        <v>1373</v>
      </c>
      <c r="N15" s="260">
        <f t="shared" si="0"/>
        <v>1879</v>
      </c>
    </row>
    <row r="16" spans="1:15" s="246" customFormat="1" ht="24" customHeight="1">
      <c r="A16" s="261" t="s">
        <v>611</v>
      </c>
      <c r="B16" s="259" t="s">
        <v>609</v>
      </c>
      <c r="C16" s="260">
        <v>0</v>
      </c>
      <c r="D16" s="260">
        <v>524</v>
      </c>
      <c r="E16" s="260">
        <v>0</v>
      </c>
      <c r="F16" s="260">
        <v>0</v>
      </c>
      <c r="G16" s="260">
        <v>0</v>
      </c>
      <c r="H16" s="260">
        <v>0</v>
      </c>
      <c r="I16" s="260">
        <v>0</v>
      </c>
      <c r="J16" s="260">
        <v>0</v>
      </c>
      <c r="K16" s="260">
        <v>0</v>
      </c>
      <c r="L16" s="260">
        <v>0</v>
      </c>
      <c r="M16" s="260">
        <v>0</v>
      </c>
      <c r="N16" s="260">
        <f t="shared" si="0"/>
        <v>524</v>
      </c>
    </row>
    <row r="17" spans="1:14" s="246" customFormat="1" ht="24" customHeight="1">
      <c r="A17" s="259" t="s">
        <v>485</v>
      </c>
      <c r="B17" s="259" t="s">
        <v>250</v>
      </c>
      <c r="C17" s="260">
        <v>0</v>
      </c>
      <c r="D17" s="260">
        <v>1176189</v>
      </c>
      <c r="E17" s="260">
        <v>271931</v>
      </c>
      <c r="F17" s="260">
        <v>1075508</v>
      </c>
      <c r="G17" s="260">
        <v>1088465</v>
      </c>
      <c r="H17" s="260">
        <v>12586</v>
      </c>
      <c r="I17" s="260">
        <v>0</v>
      </c>
      <c r="J17" s="260">
        <v>0</v>
      </c>
      <c r="K17" s="260">
        <v>0</v>
      </c>
      <c r="L17" s="260">
        <v>97667</v>
      </c>
      <c r="M17" s="260">
        <v>123866</v>
      </c>
      <c r="N17" s="260">
        <f t="shared" si="0"/>
        <v>3846212</v>
      </c>
    </row>
    <row r="18" spans="1:14" s="246" customFormat="1" ht="24" customHeight="1">
      <c r="A18" s="259" t="s">
        <v>525</v>
      </c>
      <c r="B18" s="259" t="s">
        <v>162</v>
      </c>
      <c r="C18" s="260">
        <v>434779</v>
      </c>
      <c r="D18" s="260">
        <v>7241</v>
      </c>
      <c r="E18" s="260">
        <v>558761</v>
      </c>
      <c r="F18" s="260">
        <v>390952</v>
      </c>
      <c r="G18" s="260">
        <v>374614</v>
      </c>
      <c r="H18" s="260">
        <v>420760</v>
      </c>
      <c r="I18" s="260">
        <v>257192</v>
      </c>
      <c r="J18" s="260">
        <v>363828</v>
      </c>
      <c r="K18" s="260">
        <v>441899</v>
      </c>
      <c r="L18" s="260">
        <v>342206</v>
      </c>
      <c r="M18" s="260">
        <v>425967</v>
      </c>
      <c r="N18" s="260">
        <f t="shared" si="0"/>
        <v>4018199</v>
      </c>
    </row>
    <row r="19" spans="1:14" s="246" customFormat="1" ht="24" customHeight="1">
      <c r="A19" s="255" t="s">
        <v>281</v>
      </c>
      <c r="B19" s="255" t="s">
        <v>170</v>
      </c>
      <c r="C19" s="256">
        <v>860997</v>
      </c>
      <c r="D19" s="256">
        <v>1592390</v>
      </c>
      <c r="E19" s="256">
        <v>979156</v>
      </c>
      <c r="F19" s="256">
        <v>667999</v>
      </c>
      <c r="G19" s="256">
        <v>284103</v>
      </c>
      <c r="H19" s="256">
        <v>353021</v>
      </c>
      <c r="I19" s="256">
        <v>398953</v>
      </c>
      <c r="J19" s="256">
        <v>445648</v>
      </c>
      <c r="K19" s="256">
        <v>823650</v>
      </c>
      <c r="L19" s="256">
        <v>865103</v>
      </c>
      <c r="M19" s="256">
        <v>1071210</v>
      </c>
      <c r="N19" s="257">
        <f>SUM(C19:M19)</f>
        <v>8342230</v>
      </c>
    </row>
    <row r="20" spans="1:14" s="246" customFormat="1" ht="24" customHeight="1">
      <c r="A20" s="259" t="s">
        <v>512</v>
      </c>
      <c r="B20" s="259" t="s">
        <v>241</v>
      </c>
      <c r="C20" s="260">
        <v>854579</v>
      </c>
      <c r="D20" s="260">
        <v>1575707</v>
      </c>
      <c r="E20" s="260">
        <v>948130</v>
      </c>
      <c r="F20" s="260">
        <v>653383</v>
      </c>
      <c r="G20" s="260">
        <v>213105</v>
      </c>
      <c r="H20" s="260">
        <v>314546</v>
      </c>
      <c r="I20" s="260">
        <v>371686</v>
      </c>
      <c r="J20" s="260">
        <v>380132</v>
      </c>
      <c r="K20" s="260">
        <v>805317</v>
      </c>
      <c r="L20" s="260">
        <v>853081</v>
      </c>
      <c r="M20" s="260">
        <v>1065427</v>
      </c>
      <c r="N20" s="260">
        <f>SUM(C20:M20)</f>
        <v>8035093</v>
      </c>
    </row>
    <row r="21" spans="1:14" s="246" customFormat="1" ht="24" customHeight="1">
      <c r="A21" s="259" t="s">
        <v>529</v>
      </c>
      <c r="B21" s="259" t="s">
        <v>427</v>
      </c>
      <c r="C21" s="260">
        <v>0</v>
      </c>
      <c r="D21" s="260">
        <v>0</v>
      </c>
      <c r="E21" s="260">
        <v>0</v>
      </c>
      <c r="F21" s="260">
        <v>0</v>
      </c>
      <c r="G21" s="260">
        <v>0</v>
      </c>
      <c r="H21" s="260">
        <v>0</v>
      </c>
      <c r="I21" s="260">
        <v>0</v>
      </c>
      <c r="J21" s="260">
        <v>258</v>
      </c>
      <c r="K21" s="260">
        <v>2500</v>
      </c>
      <c r="L21" s="260">
        <v>507</v>
      </c>
      <c r="M21" s="260">
        <v>0</v>
      </c>
      <c r="N21" s="260">
        <f t="shared" ref="N21:N26" si="1">SUM(C21:M21)</f>
        <v>3265</v>
      </c>
    </row>
    <row r="22" spans="1:14" s="246" customFormat="1" ht="24" customHeight="1">
      <c r="A22" s="259" t="s">
        <v>530</v>
      </c>
      <c r="B22" s="259" t="s">
        <v>242</v>
      </c>
      <c r="C22" s="260">
        <v>1603</v>
      </c>
      <c r="D22" s="260">
        <v>2878</v>
      </c>
      <c r="E22" s="260">
        <v>3449</v>
      </c>
      <c r="F22" s="260">
        <v>1473</v>
      </c>
      <c r="G22" s="260">
        <v>50886</v>
      </c>
      <c r="H22" s="260">
        <v>2142</v>
      </c>
      <c r="I22" s="260">
        <v>3085</v>
      </c>
      <c r="J22" s="260">
        <v>54967</v>
      </c>
      <c r="K22" s="260">
        <v>1459</v>
      </c>
      <c r="L22" s="260">
        <v>0</v>
      </c>
      <c r="M22" s="260">
        <v>0</v>
      </c>
      <c r="N22" s="260">
        <f t="shared" si="1"/>
        <v>121942</v>
      </c>
    </row>
    <row r="23" spans="1:14" s="246" customFormat="1" ht="24" customHeight="1">
      <c r="A23" s="259" t="s">
        <v>531</v>
      </c>
      <c r="B23" s="259" t="s">
        <v>238</v>
      </c>
      <c r="C23" s="260">
        <v>0</v>
      </c>
      <c r="D23" s="260">
        <v>0</v>
      </c>
      <c r="E23" s="260">
        <v>924</v>
      </c>
      <c r="F23" s="260">
        <v>0</v>
      </c>
      <c r="G23" s="260">
        <v>0</v>
      </c>
      <c r="H23" s="260">
        <v>438</v>
      </c>
      <c r="I23" s="260">
        <v>1443</v>
      </c>
      <c r="J23" s="260">
        <v>0</v>
      </c>
      <c r="K23" s="260">
        <v>0</v>
      </c>
      <c r="L23" s="260">
        <v>0</v>
      </c>
      <c r="M23" s="260">
        <v>0</v>
      </c>
      <c r="N23" s="260">
        <f t="shared" si="1"/>
        <v>2805</v>
      </c>
    </row>
    <row r="24" spans="1:14" s="246" customFormat="1" ht="24" customHeight="1">
      <c r="A24" s="259" t="s">
        <v>532</v>
      </c>
      <c r="B24" s="259" t="s">
        <v>239</v>
      </c>
      <c r="C24" s="260">
        <v>3420</v>
      </c>
      <c r="D24" s="260">
        <v>3359</v>
      </c>
      <c r="E24" s="260">
        <v>26653</v>
      </c>
      <c r="F24" s="260">
        <v>13143</v>
      </c>
      <c r="G24" s="260">
        <v>11251</v>
      </c>
      <c r="H24" s="260">
        <v>33566</v>
      </c>
      <c r="I24" s="260">
        <v>22186</v>
      </c>
      <c r="J24" s="260">
        <v>3524</v>
      </c>
      <c r="K24" s="260">
        <v>4796</v>
      </c>
      <c r="L24" s="260">
        <v>9131</v>
      </c>
      <c r="M24" s="260">
        <v>4525</v>
      </c>
      <c r="N24" s="260">
        <f t="shared" si="1"/>
        <v>135554</v>
      </c>
    </row>
    <row r="25" spans="1:14" s="246" customFormat="1" ht="24" customHeight="1">
      <c r="A25" s="259" t="s">
        <v>533</v>
      </c>
      <c r="B25" s="259" t="s">
        <v>240</v>
      </c>
      <c r="C25" s="260">
        <v>1061</v>
      </c>
      <c r="D25" s="260">
        <v>10446</v>
      </c>
      <c r="E25" s="260">
        <v>0</v>
      </c>
      <c r="F25" s="260">
        <v>0</v>
      </c>
      <c r="G25" s="260">
        <v>8861</v>
      </c>
      <c r="H25" s="260">
        <v>2329</v>
      </c>
      <c r="I25" s="260">
        <v>553</v>
      </c>
      <c r="J25" s="260">
        <v>6767</v>
      </c>
      <c r="K25" s="260">
        <v>9578</v>
      </c>
      <c r="L25" s="260">
        <v>2384</v>
      </c>
      <c r="M25" s="260">
        <v>0</v>
      </c>
      <c r="N25" s="260">
        <f t="shared" si="1"/>
        <v>41979</v>
      </c>
    </row>
    <row r="26" spans="1:14" s="246" customFormat="1" ht="24" customHeight="1">
      <c r="A26" s="259" t="s">
        <v>625</v>
      </c>
      <c r="B26" s="259" t="s">
        <v>624</v>
      </c>
      <c r="C26" s="260">
        <v>334</v>
      </c>
      <c r="D26" s="260">
        <v>0</v>
      </c>
      <c r="E26" s="260">
        <v>0</v>
      </c>
      <c r="F26" s="260">
        <v>0</v>
      </c>
      <c r="G26" s="260">
        <v>0</v>
      </c>
      <c r="H26" s="260">
        <v>0</v>
      </c>
      <c r="I26" s="260">
        <v>0</v>
      </c>
      <c r="J26" s="260">
        <v>0</v>
      </c>
      <c r="K26" s="260">
        <v>0</v>
      </c>
      <c r="L26" s="260">
        <v>0</v>
      </c>
      <c r="M26" s="260">
        <v>0</v>
      </c>
      <c r="N26" s="260">
        <f t="shared" si="1"/>
        <v>334</v>
      </c>
    </row>
    <row r="27" spans="1:14" s="246" customFormat="1" ht="24" customHeight="1">
      <c r="A27" s="255" t="s">
        <v>515</v>
      </c>
      <c r="B27" s="255" t="s">
        <v>198</v>
      </c>
      <c r="C27" s="256">
        <v>27055</v>
      </c>
      <c r="D27" s="256">
        <v>132032</v>
      </c>
      <c r="E27" s="256">
        <v>11776</v>
      </c>
      <c r="F27" s="256">
        <v>0</v>
      </c>
      <c r="G27" s="256">
        <v>86909</v>
      </c>
      <c r="H27" s="256">
        <v>54585</v>
      </c>
      <c r="I27" s="256">
        <v>133540</v>
      </c>
      <c r="J27" s="256">
        <v>129025</v>
      </c>
      <c r="K27" s="256">
        <v>323389</v>
      </c>
      <c r="L27" s="256">
        <v>387187</v>
      </c>
      <c r="M27" s="256">
        <v>195265</v>
      </c>
      <c r="N27" s="257">
        <f t="shared" ref="N27:N32" si="2">SUM(C27:M27)</f>
        <v>1480763</v>
      </c>
    </row>
    <row r="28" spans="1:14" s="293" customFormat="1" ht="24" customHeight="1">
      <c r="A28" s="263" t="s">
        <v>211</v>
      </c>
      <c r="B28" s="264" t="s">
        <v>208</v>
      </c>
      <c r="C28" s="265">
        <v>269</v>
      </c>
      <c r="D28" s="265">
        <v>0</v>
      </c>
      <c r="E28" s="265">
        <v>0</v>
      </c>
      <c r="F28" s="265">
        <v>0</v>
      </c>
      <c r="G28" s="265">
        <v>375</v>
      </c>
      <c r="H28" s="265">
        <v>0</v>
      </c>
      <c r="I28" s="265">
        <v>0</v>
      </c>
      <c r="J28" s="265">
        <v>0</v>
      </c>
      <c r="K28" s="265">
        <v>0</v>
      </c>
      <c r="L28" s="265">
        <v>0</v>
      </c>
      <c r="M28" s="265">
        <v>0</v>
      </c>
      <c r="N28" s="265">
        <f t="shared" si="2"/>
        <v>644</v>
      </c>
    </row>
    <row r="29" spans="1:14" s="246" customFormat="1" ht="24" customHeight="1">
      <c r="A29" s="263" t="s">
        <v>370</v>
      </c>
      <c r="B29" s="264" t="s">
        <v>367</v>
      </c>
      <c r="C29" s="265">
        <v>50871475</v>
      </c>
      <c r="D29" s="265">
        <v>21103917</v>
      </c>
      <c r="E29" s="265">
        <v>38827573</v>
      </c>
      <c r="F29" s="265">
        <v>48204569</v>
      </c>
      <c r="G29" s="265">
        <v>49275772</v>
      </c>
      <c r="H29" s="265">
        <v>57151779</v>
      </c>
      <c r="I29" s="265">
        <v>58154285</v>
      </c>
      <c r="J29" s="265">
        <v>70951883</v>
      </c>
      <c r="K29" s="265">
        <v>82813813</v>
      </c>
      <c r="L29" s="265">
        <v>51334432</v>
      </c>
      <c r="M29" s="265">
        <v>91472528</v>
      </c>
      <c r="N29" s="265">
        <f t="shared" si="2"/>
        <v>620162026</v>
      </c>
    </row>
    <row r="30" spans="1:14" s="246" customFormat="1" ht="24" customHeight="1">
      <c r="A30" s="255" t="s">
        <v>285</v>
      </c>
      <c r="B30" s="255" t="s">
        <v>204</v>
      </c>
      <c r="C30" s="256">
        <v>235941</v>
      </c>
      <c r="D30" s="256">
        <v>467858</v>
      </c>
      <c r="E30" s="256">
        <v>268220</v>
      </c>
      <c r="F30" s="256">
        <v>271850</v>
      </c>
      <c r="G30" s="256">
        <v>223330</v>
      </c>
      <c r="H30" s="256">
        <v>204993</v>
      </c>
      <c r="I30" s="256">
        <v>147912</v>
      </c>
      <c r="J30" s="256">
        <v>134893</v>
      </c>
      <c r="K30" s="256">
        <v>274438</v>
      </c>
      <c r="L30" s="256">
        <v>225138</v>
      </c>
      <c r="M30" s="256">
        <v>184296</v>
      </c>
      <c r="N30" s="257">
        <f t="shared" si="2"/>
        <v>2638869</v>
      </c>
    </row>
    <row r="31" spans="1:14" s="246" customFormat="1" ht="24" customHeight="1">
      <c r="A31" s="255" t="s">
        <v>519</v>
      </c>
      <c r="B31" s="255" t="s">
        <v>106</v>
      </c>
      <c r="C31" s="256">
        <v>847187</v>
      </c>
      <c r="D31" s="256">
        <v>1127858</v>
      </c>
      <c r="E31" s="256">
        <v>1053529</v>
      </c>
      <c r="F31" s="256">
        <v>771581</v>
      </c>
      <c r="G31" s="256">
        <v>2698729</v>
      </c>
      <c r="H31" s="256">
        <v>3248764</v>
      </c>
      <c r="I31" s="256">
        <v>1498627</v>
      </c>
      <c r="J31" s="256">
        <v>354924</v>
      </c>
      <c r="K31" s="256">
        <v>296014</v>
      </c>
      <c r="L31" s="256">
        <v>528857</v>
      </c>
      <c r="M31" s="256">
        <v>584195</v>
      </c>
      <c r="N31" s="257">
        <f t="shared" si="2"/>
        <v>13010265</v>
      </c>
    </row>
    <row r="32" spans="1:14" s="246" customFormat="1" ht="24" customHeight="1">
      <c r="A32" s="259" t="s">
        <v>534</v>
      </c>
      <c r="B32" s="259" t="s">
        <v>243</v>
      </c>
      <c r="C32" s="260">
        <v>85909</v>
      </c>
      <c r="D32" s="260">
        <v>169720</v>
      </c>
      <c r="E32" s="260">
        <v>472360</v>
      </c>
      <c r="F32" s="260">
        <v>646602</v>
      </c>
      <c r="G32" s="260">
        <v>2529010</v>
      </c>
      <c r="H32" s="260">
        <v>3221331</v>
      </c>
      <c r="I32" s="260">
        <v>1462068</v>
      </c>
      <c r="J32" s="260">
        <v>315405</v>
      </c>
      <c r="K32" s="260">
        <v>252979</v>
      </c>
      <c r="L32" s="260">
        <v>444850</v>
      </c>
      <c r="M32" s="260">
        <v>540515</v>
      </c>
      <c r="N32" s="260">
        <f t="shared" si="2"/>
        <v>10140749</v>
      </c>
    </row>
    <row r="33" spans="1:14" s="246" customFormat="1" ht="24" customHeight="1">
      <c r="A33" s="259" t="s">
        <v>535</v>
      </c>
      <c r="B33" s="259" t="s">
        <v>244</v>
      </c>
      <c r="C33" s="260">
        <v>724771</v>
      </c>
      <c r="D33" s="260">
        <v>916031</v>
      </c>
      <c r="E33" s="260">
        <v>570498</v>
      </c>
      <c r="F33" s="260">
        <v>120777</v>
      </c>
      <c r="G33" s="260">
        <v>162979</v>
      </c>
      <c r="H33" s="260">
        <v>25279</v>
      </c>
      <c r="I33" s="260">
        <v>31492</v>
      </c>
      <c r="J33" s="260">
        <v>26967</v>
      </c>
      <c r="K33" s="260">
        <v>31199</v>
      </c>
      <c r="L33" s="260">
        <v>71055</v>
      </c>
      <c r="M33" s="260">
        <v>35129</v>
      </c>
      <c r="N33" s="260">
        <f t="shared" ref="N33:N35" si="3">SUM(C33:M33)</f>
        <v>2716177</v>
      </c>
    </row>
    <row r="34" spans="1:14" s="246" customFormat="1" ht="24" customHeight="1">
      <c r="A34" s="259" t="s">
        <v>536</v>
      </c>
      <c r="B34" s="259" t="s">
        <v>305</v>
      </c>
      <c r="C34" s="260">
        <v>3351</v>
      </c>
      <c r="D34" s="260">
        <v>6360</v>
      </c>
      <c r="E34" s="260">
        <v>1325</v>
      </c>
      <c r="F34" s="260">
        <v>4202</v>
      </c>
      <c r="G34" s="260">
        <v>6740</v>
      </c>
      <c r="H34" s="260">
        <v>2154</v>
      </c>
      <c r="I34" s="260">
        <v>5067</v>
      </c>
      <c r="J34" s="260">
        <v>10373</v>
      </c>
      <c r="K34" s="260">
        <v>11352</v>
      </c>
      <c r="L34" s="260">
        <v>12952</v>
      </c>
      <c r="M34" s="260">
        <v>8551</v>
      </c>
      <c r="N34" s="260">
        <f t="shared" si="3"/>
        <v>72427</v>
      </c>
    </row>
    <row r="35" spans="1:14" s="246" customFormat="1" ht="24" customHeight="1">
      <c r="A35" s="259" t="s">
        <v>537</v>
      </c>
      <c r="B35" s="259" t="s">
        <v>245</v>
      </c>
      <c r="C35" s="260">
        <v>33156</v>
      </c>
      <c r="D35" s="260">
        <v>35747</v>
      </c>
      <c r="E35" s="260">
        <v>9346</v>
      </c>
      <c r="F35" s="260">
        <v>0</v>
      </c>
      <c r="G35" s="260">
        <v>0</v>
      </c>
      <c r="H35" s="260">
        <v>0</v>
      </c>
      <c r="I35" s="260">
        <v>0</v>
      </c>
      <c r="J35" s="260">
        <v>2179</v>
      </c>
      <c r="K35" s="260">
        <v>484</v>
      </c>
      <c r="L35" s="260">
        <v>0</v>
      </c>
      <c r="M35" s="260">
        <v>0</v>
      </c>
      <c r="N35" s="260">
        <f t="shared" si="3"/>
        <v>80912</v>
      </c>
    </row>
    <row r="36" spans="1:14" s="246" customFormat="1" ht="24" customHeight="1">
      <c r="A36" s="255" t="s">
        <v>521</v>
      </c>
      <c r="B36" s="255" t="s">
        <v>171</v>
      </c>
      <c r="C36" s="256">
        <v>49772457</v>
      </c>
      <c r="D36" s="256">
        <v>19501003</v>
      </c>
      <c r="E36" s="256">
        <v>37480186</v>
      </c>
      <c r="F36" s="256">
        <v>47143401</v>
      </c>
      <c r="G36" s="256">
        <v>46329524</v>
      </c>
      <c r="H36" s="256">
        <v>53664164</v>
      </c>
      <c r="I36" s="256">
        <v>56480487</v>
      </c>
      <c r="J36" s="256">
        <v>70444523</v>
      </c>
      <c r="K36" s="256">
        <v>82221197</v>
      </c>
      <c r="L36" s="256">
        <v>50572323</v>
      </c>
      <c r="M36" s="256">
        <v>90695984</v>
      </c>
      <c r="N36" s="257">
        <f>SUM(C36:M36)</f>
        <v>604305249</v>
      </c>
    </row>
    <row r="37" spans="1:14" s="246" customFormat="1" ht="24" customHeight="1">
      <c r="A37" s="255" t="s">
        <v>520</v>
      </c>
      <c r="B37" s="255" t="s">
        <v>237</v>
      </c>
      <c r="C37" s="256">
        <v>15890</v>
      </c>
      <c r="D37" s="256">
        <v>7241</v>
      </c>
      <c r="E37" s="256">
        <v>25638</v>
      </c>
      <c r="F37" s="256">
        <v>17737</v>
      </c>
      <c r="G37" s="256">
        <v>24189</v>
      </c>
      <c r="H37" s="256">
        <v>33858</v>
      </c>
      <c r="I37" s="256">
        <v>27259</v>
      </c>
      <c r="J37" s="256">
        <v>17543</v>
      </c>
      <c r="K37" s="256">
        <v>22164</v>
      </c>
      <c r="L37" s="256">
        <v>8114</v>
      </c>
      <c r="M37" s="256">
        <v>8053</v>
      </c>
      <c r="N37" s="257">
        <f>SUM(C37:M37)</f>
        <v>207686</v>
      </c>
    </row>
    <row r="38" spans="1:14" s="246" customFormat="1" ht="24" customHeight="1">
      <c r="A38" s="263" t="s">
        <v>200</v>
      </c>
      <c r="B38" s="264" t="s">
        <v>87</v>
      </c>
      <c r="C38" s="265">
        <v>208152079</v>
      </c>
      <c r="D38" s="265">
        <v>302808462</v>
      </c>
      <c r="E38" s="265">
        <v>177521833</v>
      </c>
      <c r="F38" s="265">
        <v>222806299</v>
      </c>
      <c r="G38" s="265">
        <v>204332657</v>
      </c>
      <c r="H38" s="265">
        <v>228943468</v>
      </c>
      <c r="I38" s="265">
        <v>164712700</v>
      </c>
      <c r="J38" s="265">
        <v>260946356</v>
      </c>
      <c r="K38" s="265">
        <v>515313569</v>
      </c>
      <c r="L38" s="265">
        <v>395283799</v>
      </c>
      <c r="M38" s="265">
        <v>367000848</v>
      </c>
      <c r="N38" s="265">
        <f>SUM(C38:M38)</f>
        <v>3047822070</v>
      </c>
    </row>
    <row r="39" spans="1:14" s="246" customFormat="1" ht="24" customHeight="1">
      <c r="A39" s="255" t="s">
        <v>538</v>
      </c>
      <c r="B39" s="255" t="s">
        <v>133</v>
      </c>
      <c r="C39" s="256">
        <v>35560955</v>
      </c>
      <c r="D39" s="256">
        <v>40727697</v>
      </c>
      <c r="E39" s="256">
        <v>8805686</v>
      </c>
      <c r="F39" s="256">
        <v>16194105</v>
      </c>
      <c r="G39" s="256">
        <v>14128716</v>
      </c>
      <c r="H39" s="256">
        <v>12270544</v>
      </c>
      <c r="I39" s="256">
        <v>13344453</v>
      </c>
      <c r="J39" s="256">
        <v>38783828</v>
      </c>
      <c r="K39" s="256">
        <v>25610256</v>
      </c>
      <c r="L39" s="256">
        <v>7983159</v>
      </c>
      <c r="M39" s="256">
        <v>0</v>
      </c>
      <c r="N39" s="257">
        <f>SUM(C39:M39)</f>
        <v>213409399</v>
      </c>
    </row>
    <row r="40" spans="1:14" s="246" customFormat="1" ht="24" customHeight="1">
      <c r="A40" s="295" t="s">
        <v>627</v>
      </c>
      <c r="B40" s="295" t="s">
        <v>626</v>
      </c>
      <c r="C40" s="286">
        <v>0</v>
      </c>
      <c r="D40" s="286">
        <v>26138691</v>
      </c>
      <c r="E40" s="286">
        <v>359504</v>
      </c>
      <c r="F40" s="286">
        <v>0</v>
      </c>
      <c r="G40" s="286">
        <v>0</v>
      </c>
      <c r="H40" s="286">
        <v>0</v>
      </c>
      <c r="I40" s="286">
        <v>0</v>
      </c>
      <c r="J40" s="286">
        <v>0</v>
      </c>
      <c r="K40" s="286">
        <v>0</v>
      </c>
      <c r="L40" s="286">
        <v>0</v>
      </c>
      <c r="M40" s="286">
        <v>0</v>
      </c>
      <c r="N40" s="286">
        <f>SUM(C40:M40)</f>
        <v>26498195</v>
      </c>
    </row>
    <row r="41" spans="1:14" s="246" customFormat="1" ht="24" customHeight="1">
      <c r="A41" s="259" t="s">
        <v>539</v>
      </c>
      <c r="B41" s="259" t="s">
        <v>246</v>
      </c>
      <c r="C41" s="260">
        <v>26774383</v>
      </c>
      <c r="D41" s="260">
        <v>13016069</v>
      </c>
      <c r="E41" s="260">
        <v>8446182</v>
      </c>
      <c r="F41" s="260">
        <v>13894269</v>
      </c>
      <c r="G41" s="260">
        <v>9719435</v>
      </c>
      <c r="H41" s="260">
        <v>7565659</v>
      </c>
      <c r="I41" s="260">
        <v>11570061</v>
      </c>
      <c r="J41" s="260">
        <v>33924918</v>
      </c>
      <c r="K41" s="260">
        <v>23528294</v>
      </c>
      <c r="L41" s="260">
        <v>1231896</v>
      </c>
      <c r="M41" s="260">
        <v>0</v>
      </c>
      <c r="N41" s="286">
        <f t="shared" ref="N41:N43" si="4">SUM(C41:M41)</f>
        <v>149671166</v>
      </c>
    </row>
    <row r="42" spans="1:14" s="246" customFormat="1" ht="24" customHeight="1">
      <c r="A42" s="259" t="s">
        <v>540</v>
      </c>
      <c r="B42" s="259" t="s">
        <v>247</v>
      </c>
      <c r="C42" s="260">
        <v>8786572</v>
      </c>
      <c r="D42" s="260">
        <v>1572937</v>
      </c>
      <c r="E42" s="260">
        <v>0</v>
      </c>
      <c r="F42" s="260">
        <v>2299836</v>
      </c>
      <c r="G42" s="260">
        <v>4408741</v>
      </c>
      <c r="H42" s="260">
        <v>4704885</v>
      </c>
      <c r="I42" s="260">
        <v>1774392</v>
      </c>
      <c r="J42" s="260">
        <v>4858910</v>
      </c>
      <c r="K42" s="260">
        <v>2081962</v>
      </c>
      <c r="L42" s="260">
        <v>6751263</v>
      </c>
      <c r="M42" s="260">
        <v>0</v>
      </c>
      <c r="N42" s="286">
        <f t="shared" si="4"/>
        <v>37239498</v>
      </c>
    </row>
    <row r="43" spans="1:14" s="246" customFormat="1" ht="24" customHeight="1">
      <c r="A43" s="259" t="s">
        <v>541</v>
      </c>
      <c r="B43" s="259" t="s">
        <v>387</v>
      </c>
      <c r="C43" s="260">
        <v>0</v>
      </c>
      <c r="D43" s="260">
        <v>0</v>
      </c>
      <c r="E43" s="260">
        <v>0</v>
      </c>
      <c r="F43" s="260">
        <v>0</v>
      </c>
      <c r="G43" s="260">
        <v>540</v>
      </c>
      <c r="H43" s="260">
        <v>0</v>
      </c>
      <c r="I43" s="260">
        <v>0</v>
      </c>
      <c r="J43" s="260">
        <v>0</v>
      </c>
      <c r="K43" s="260">
        <v>0</v>
      </c>
      <c r="L43" s="260">
        <v>0</v>
      </c>
      <c r="M43" s="260">
        <v>0</v>
      </c>
      <c r="N43" s="286">
        <f t="shared" si="4"/>
        <v>540</v>
      </c>
    </row>
    <row r="44" spans="1:14" s="246" customFormat="1" ht="24" customHeight="1">
      <c r="A44" s="255" t="s">
        <v>452</v>
      </c>
      <c r="B44" s="255" t="s">
        <v>338</v>
      </c>
      <c r="C44" s="256">
        <v>172591124</v>
      </c>
      <c r="D44" s="256">
        <v>262080765</v>
      </c>
      <c r="E44" s="256">
        <v>168716147</v>
      </c>
      <c r="F44" s="256">
        <v>206612194</v>
      </c>
      <c r="G44" s="256">
        <v>190203941</v>
      </c>
      <c r="H44" s="256">
        <v>216672924</v>
      </c>
      <c r="I44" s="256">
        <v>151368247</v>
      </c>
      <c r="J44" s="256">
        <v>222162528</v>
      </c>
      <c r="K44" s="256">
        <v>489703313</v>
      </c>
      <c r="L44" s="256">
        <v>387300640</v>
      </c>
      <c r="M44" s="256">
        <v>367000848</v>
      </c>
      <c r="N44" s="257">
        <f>SUM(C44:M44)</f>
        <v>2834412671</v>
      </c>
    </row>
    <row r="45" spans="1:14" s="246" customFormat="1" ht="24" customHeight="1">
      <c r="A45" s="259" t="s">
        <v>542</v>
      </c>
      <c r="B45" s="259" t="s">
        <v>350</v>
      </c>
      <c r="C45" s="260">
        <v>172591124</v>
      </c>
      <c r="D45" s="260">
        <v>262080765</v>
      </c>
      <c r="E45" s="260">
        <v>168716147</v>
      </c>
      <c r="F45" s="260">
        <v>206612194</v>
      </c>
      <c r="G45" s="260">
        <v>190203941</v>
      </c>
      <c r="H45" s="260">
        <v>216672924</v>
      </c>
      <c r="I45" s="260">
        <v>151368247</v>
      </c>
      <c r="J45" s="260">
        <v>222162528</v>
      </c>
      <c r="K45" s="260">
        <v>489703313</v>
      </c>
      <c r="L45" s="260">
        <v>387300640</v>
      </c>
      <c r="M45" s="260">
        <v>367000848</v>
      </c>
      <c r="N45" s="260">
        <f>SUM(C45:M45)</f>
        <v>2834412671</v>
      </c>
    </row>
    <row r="46" spans="1:14" s="246" customFormat="1" ht="24" customHeight="1">
      <c r="A46" s="263" t="s">
        <v>202</v>
      </c>
      <c r="B46" s="264" t="s">
        <v>201</v>
      </c>
      <c r="C46" s="265">
        <v>0</v>
      </c>
      <c r="D46" s="265">
        <v>437</v>
      </c>
      <c r="E46" s="265">
        <v>650</v>
      </c>
      <c r="F46" s="265">
        <v>0</v>
      </c>
      <c r="G46" s="265">
        <v>0</v>
      </c>
      <c r="H46" s="265">
        <v>2856</v>
      </c>
      <c r="I46" s="265">
        <v>0</v>
      </c>
      <c r="J46" s="265">
        <v>810</v>
      </c>
      <c r="K46" s="265">
        <v>0</v>
      </c>
      <c r="L46" s="265">
        <v>0</v>
      </c>
      <c r="M46" s="265">
        <v>0</v>
      </c>
      <c r="N46" s="265">
        <f>SUM(C46:M46)</f>
        <v>4753</v>
      </c>
    </row>
    <row r="47" spans="1:14" s="277" customFormat="1" ht="24" customHeight="1">
      <c r="A47" s="263" t="s">
        <v>119</v>
      </c>
      <c r="B47" s="264" t="s">
        <v>168</v>
      </c>
      <c r="C47" s="265">
        <v>0</v>
      </c>
      <c r="D47" s="265">
        <v>0</v>
      </c>
      <c r="E47" s="265">
        <v>0</v>
      </c>
      <c r="F47" s="265">
        <v>0</v>
      </c>
      <c r="G47" s="265">
        <v>0</v>
      </c>
      <c r="H47" s="265">
        <v>0</v>
      </c>
      <c r="I47" s="265">
        <v>0</v>
      </c>
      <c r="J47" s="265">
        <v>446</v>
      </c>
      <c r="K47" s="265">
        <v>0</v>
      </c>
      <c r="L47" s="265">
        <v>0</v>
      </c>
      <c r="M47" s="265">
        <v>289</v>
      </c>
      <c r="N47" s="265">
        <f t="shared" ref="N47:N48" si="5">SUM(C47:M47)</f>
        <v>735</v>
      </c>
    </row>
    <row r="48" spans="1:14" s="246" customFormat="1" ht="24" customHeight="1">
      <c r="A48" s="263" t="s">
        <v>177</v>
      </c>
      <c r="B48" s="264" t="s">
        <v>172</v>
      </c>
      <c r="C48" s="265">
        <v>2305</v>
      </c>
      <c r="D48" s="265">
        <v>850</v>
      </c>
      <c r="E48" s="265">
        <v>19544</v>
      </c>
      <c r="F48" s="265">
        <v>51338</v>
      </c>
      <c r="G48" s="265">
        <v>17825</v>
      </c>
      <c r="H48" s="265">
        <v>24004</v>
      </c>
      <c r="I48" s="265">
        <v>0</v>
      </c>
      <c r="J48" s="265">
        <v>338</v>
      </c>
      <c r="K48" s="265">
        <v>0</v>
      </c>
      <c r="L48" s="265">
        <v>1270</v>
      </c>
      <c r="M48" s="265">
        <v>2636</v>
      </c>
      <c r="N48" s="265">
        <f t="shared" si="5"/>
        <v>120110</v>
      </c>
    </row>
    <row r="49" spans="1:14" s="246" customFormat="1" ht="24" customHeight="1">
      <c r="A49" s="255" t="s">
        <v>524</v>
      </c>
      <c r="B49" s="255" t="s">
        <v>203</v>
      </c>
      <c r="C49" s="256">
        <v>1924</v>
      </c>
      <c r="D49" s="256">
        <v>473</v>
      </c>
      <c r="E49" s="256">
        <v>19544</v>
      </c>
      <c r="F49" s="256">
        <v>51338</v>
      </c>
      <c r="G49" s="256">
        <v>17072</v>
      </c>
      <c r="H49" s="256">
        <v>24004</v>
      </c>
      <c r="I49" s="256">
        <v>0</v>
      </c>
      <c r="J49" s="256">
        <v>0</v>
      </c>
      <c r="K49" s="256">
        <v>0</v>
      </c>
      <c r="L49" s="256">
        <v>957</v>
      </c>
      <c r="M49" s="256">
        <v>1809</v>
      </c>
      <c r="N49" s="257">
        <f>SUM(C49:M49)</f>
        <v>117121</v>
      </c>
    </row>
    <row r="50" spans="1:14" s="246" customFormat="1" ht="24" customHeight="1">
      <c r="A50" s="255" t="s">
        <v>263</v>
      </c>
      <c r="B50" s="255" t="s">
        <v>197</v>
      </c>
      <c r="C50" s="256">
        <v>381</v>
      </c>
      <c r="D50" s="256">
        <v>0</v>
      </c>
      <c r="E50" s="256">
        <v>0</v>
      </c>
      <c r="F50" s="256">
        <v>0</v>
      </c>
      <c r="G50" s="256">
        <v>282</v>
      </c>
      <c r="H50" s="256">
        <v>0</v>
      </c>
      <c r="I50" s="256">
        <v>0</v>
      </c>
      <c r="J50" s="256">
        <v>0</v>
      </c>
      <c r="K50" s="256">
        <v>0</v>
      </c>
      <c r="L50" s="256">
        <v>313</v>
      </c>
      <c r="M50" s="256">
        <v>827</v>
      </c>
      <c r="N50" s="257">
        <f t="shared" ref="N50:N53" si="6">SUM(C50:M50)</f>
        <v>1803</v>
      </c>
    </row>
    <row r="51" spans="1:14" s="278" customFormat="1" ht="24" customHeight="1">
      <c r="A51" s="255" t="s">
        <v>266</v>
      </c>
      <c r="B51" s="255" t="s">
        <v>190</v>
      </c>
      <c r="C51" s="256">
        <v>0</v>
      </c>
      <c r="D51" s="256">
        <v>0</v>
      </c>
      <c r="E51" s="256">
        <v>0</v>
      </c>
      <c r="F51" s="256">
        <v>0</v>
      </c>
      <c r="G51" s="256">
        <v>0</v>
      </c>
      <c r="H51" s="256">
        <v>0</v>
      </c>
      <c r="I51" s="256">
        <v>0</v>
      </c>
      <c r="J51" s="256">
        <v>338</v>
      </c>
      <c r="K51" s="256">
        <v>0</v>
      </c>
      <c r="L51" s="256">
        <v>0</v>
      </c>
      <c r="M51" s="256">
        <v>0</v>
      </c>
      <c r="N51" s="257">
        <f t="shared" si="6"/>
        <v>338</v>
      </c>
    </row>
    <row r="52" spans="1:14" s="246" customFormat="1" ht="24" customHeight="1">
      <c r="A52" s="255" t="s">
        <v>270</v>
      </c>
      <c r="B52" s="255" t="s">
        <v>181</v>
      </c>
      <c r="C52" s="256">
        <v>0</v>
      </c>
      <c r="D52" s="256">
        <v>0</v>
      </c>
      <c r="E52" s="256">
        <v>0</v>
      </c>
      <c r="F52" s="256">
        <v>0</v>
      </c>
      <c r="G52" s="256">
        <v>471</v>
      </c>
      <c r="H52" s="256">
        <v>0</v>
      </c>
      <c r="I52" s="256">
        <v>0</v>
      </c>
      <c r="J52" s="256">
        <v>0</v>
      </c>
      <c r="K52" s="256">
        <v>0</v>
      </c>
      <c r="L52" s="256">
        <v>0</v>
      </c>
      <c r="M52" s="256">
        <v>0</v>
      </c>
      <c r="N52" s="257">
        <f t="shared" si="6"/>
        <v>471</v>
      </c>
    </row>
    <row r="53" spans="1:14" s="246" customFormat="1" ht="24" customHeight="1">
      <c r="A53" s="255" t="s">
        <v>267</v>
      </c>
      <c r="B53" s="255" t="s">
        <v>628</v>
      </c>
      <c r="C53" s="256">
        <v>0</v>
      </c>
      <c r="D53" s="256">
        <v>377</v>
      </c>
      <c r="E53" s="256">
        <v>0</v>
      </c>
      <c r="F53" s="256">
        <v>0</v>
      </c>
      <c r="G53" s="256">
        <v>0</v>
      </c>
      <c r="H53" s="256">
        <v>0</v>
      </c>
      <c r="I53" s="256">
        <v>0</v>
      </c>
      <c r="J53" s="256">
        <v>0</v>
      </c>
      <c r="K53" s="256">
        <v>0</v>
      </c>
      <c r="L53" s="256">
        <v>0</v>
      </c>
      <c r="M53" s="256">
        <v>0</v>
      </c>
      <c r="N53" s="257">
        <f t="shared" si="6"/>
        <v>377</v>
      </c>
    </row>
    <row r="54" spans="1:14" s="246" customFormat="1" ht="24" customHeight="1">
      <c r="A54" s="263" t="s">
        <v>173</v>
      </c>
      <c r="B54" s="264" t="s">
        <v>174</v>
      </c>
      <c r="C54" s="265">
        <v>3069</v>
      </c>
      <c r="D54" s="265">
        <v>428</v>
      </c>
      <c r="E54" s="265">
        <v>1787</v>
      </c>
      <c r="F54" s="265">
        <v>0</v>
      </c>
      <c r="G54" s="265">
        <v>526</v>
      </c>
      <c r="H54" s="265">
        <v>3799</v>
      </c>
      <c r="I54" s="265">
        <v>0</v>
      </c>
      <c r="J54" s="265">
        <v>931</v>
      </c>
      <c r="K54" s="265">
        <v>1008</v>
      </c>
      <c r="L54" s="265">
        <v>0</v>
      </c>
      <c r="M54" s="265">
        <v>674</v>
      </c>
      <c r="N54" s="265">
        <f>SUM(C54:M54)</f>
        <v>12222</v>
      </c>
    </row>
    <row r="55" spans="1:14" s="246" customFormat="1" ht="24" customHeight="1">
      <c r="A55" s="252" t="s">
        <v>0</v>
      </c>
      <c r="B55" s="253" t="s">
        <v>89</v>
      </c>
      <c r="C55" s="254">
        <v>8445</v>
      </c>
      <c r="D55" s="254">
        <v>1487</v>
      </c>
      <c r="E55" s="254">
        <v>7818</v>
      </c>
      <c r="F55" s="254">
        <v>5992</v>
      </c>
      <c r="G55" s="254">
        <v>3818</v>
      </c>
      <c r="H55" s="254">
        <v>4885</v>
      </c>
      <c r="I55" s="254">
        <v>19885</v>
      </c>
      <c r="J55" s="254">
        <v>15318</v>
      </c>
      <c r="K55" s="254">
        <v>14011</v>
      </c>
      <c r="L55" s="254">
        <v>26844</v>
      </c>
      <c r="M55" s="254">
        <v>13462</v>
      </c>
      <c r="N55" s="265">
        <f t="shared" ref="N55:N56" si="7">SUM(C55:M55)</f>
        <v>121965</v>
      </c>
    </row>
    <row r="56" spans="1:14" s="246" customFormat="1" ht="24" customHeight="1">
      <c r="A56" s="252" t="s">
        <v>2</v>
      </c>
      <c r="B56" s="253" t="s">
        <v>91</v>
      </c>
      <c r="C56" s="254">
        <v>42505</v>
      </c>
      <c r="D56" s="254">
        <v>312844</v>
      </c>
      <c r="E56" s="254">
        <v>2915</v>
      </c>
      <c r="F56" s="254">
        <v>0</v>
      </c>
      <c r="G56" s="254">
        <v>27857</v>
      </c>
      <c r="H56" s="254">
        <v>28981</v>
      </c>
      <c r="I56" s="254">
        <v>2042</v>
      </c>
      <c r="J56" s="254">
        <v>6952</v>
      </c>
      <c r="K56" s="254">
        <v>1419775</v>
      </c>
      <c r="L56" s="254">
        <v>2127</v>
      </c>
      <c r="M56" s="254">
        <v>11983</v>
      </c>
      <c r="N56" s="265">
        <f t="shared" si="7"/>
        <v>1857981</v>
      </c>
    </row>
    <row r="57" spans="1:14" s="246" customFormat="1" ht="24" customHeight="1">
      <c r="A57" s="273" t="s">
        <v>3</v>
      </c>
      <c r="B57" s="274" t="s">
        <v>134</v>
      </c>
      <c r="C57" s="275">
        <f t="shared" ref="C57:F57" si="8">SUM(C5+C28+C29+C38+C46+C47+C48+C54+C55+C56)</f>
        <v>261116850</v>
      </c>
      <c r="D57" s="275">
        <f t="shared" si="8"/>
        <v>327180208</v>
      </c>
      <c r="E57" s="275">
        <f t="shared" si="8"/>
        <v>218771863</v>
      </c>
      <c r="F57" s="275">
        <f t="shared" si="8"/>
        <v>273937226</v>
      </c>
      <c r="G57" s="275">
        <f t="shared" ref="G57:L57" si="9">SUM(G5+G28+G29+G38+G46+G47+G48+G54+G55+G56)</f>
        <v>255980732</v>
      </c>
      <c r="H57" s="275">
        <f t="shared" si="9"/>
        <v>287266608</v>
      </c>
      <c r="I57" s="275">
        <f t="shared" si="9"/>
        <v>223703392</v>
      </c>
      <c r="J57" s="275">
        <f t="shared" si="9"/>
        <v>332879329</v>
      </c>
      <c r="K57" s="275">
        <f t="shared" si="9"/>
        <v>601324786</v>
      </c>
      <c r="L57" s="275">
        <f t="shared" si="9"/>
        <v>448577889</v>
      </c>
      <c r="M57" s="275">
        <f>SUM(M5+M28+M29+M38+M46+M47+M48+M54+M55+M56)</f>
        <v>460405820</v>
      </c>
      <c r="N57" s="275">
        <f>SUM(C57:M57)</f>
        <v>3691144703</v>
      </c>
    </row>
    <row r="58" spans="1:14" ht="19"/>
    <row r="59" spans="1:14" ht="19">
      <c r="A59" s="71" t="s">
        <v>743</v>
      </c>
      <c r="B59" s="71" t="s">
        <v>742</v>
      </c>
      <c r="C59" s="304"/>
      <c r="D59" s="304"/>
      <c r="E59" s="304"/>
      <c r="F59" s="304"/>
      <c r="G59" s="304"/>
      <c r="H59" s="304"/>
      <c r="I59" s="304"/>
      <c r="J59" s="304"/>
      <c r="K59" s="304"/>
      <c r="L59" s="304"/>
      <c r="M59" s="304"/>
    </row>
  </sheetData>
  <phoneticPr fontId="2"/>
  <pageMargins left="0.78740157480314965" right="0.78740157480314965" top="0.62992125984251968" bottom="0.74803149606299213" header="0.51181102362204722" footer="0.51181102362204722"/>
  <pageSetup paperSize="9" scale="65" fitToHeight="2" orientation="landscape" r:id="rId1"/>
  <headerFooter alignWithMargins="0">
    <oddFooter>&amp;L31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N51"/>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287" customWidth="1"/>
    <col min="3" max="14" width="15.83203125" style="287" customWidth="1"/>
    <col min="15" max="16384" width="9" style="287"/>
  </cols>
  <sheetData>
    <row r="1" spans="1:14" ht="24" customHeight="1">
      <c r="A1" s="299" t="s">
        <v>832</v>
      </c>
    </row>
    <row r="2" spans="1:14" ht="24" customHeight="1">
      <c r="A2" s="301" t="s">
        <v>833</v>
      </c>
    </row>
    <row r="3" spans="1:14" s="277" customFormat="1" ht="24" customHeight="1">
      <c r="A3" s="244"/>
      <c r="B3" s="244"/>
      <c r="C3" s="247"/>
      <c r="D3" s="247"/>
      <c r="E3" s="247"/>
      <c r="F3" s="247"/>
      <c r="G3" s="247"/>
      <c r="H3" s="247"/>
      <c r="I3" s="247"/>
      <c r="J3" s="244"/>
      <c r="K3" s="244"/>
      <c r="L3" s="244"/>
      <c r="M3" s="247"/>
      <c r="N3" s="248" t="s">
        <v>176</v>
      </c>
    </row>
    <row r="4" spans="1:14" s="277"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7" customFormat="1" ht="24" customHeight="1">
      <c r="A5" s="252" t="s">
        <v>164</v>
      </c>
      <c r="B5" s="253" t="s">
        <v>163</v>
      </c>
      <c r="C5" s="254">
        <v>876</v>
      </c>
      <c r="D5" s="254">
        <v>7555</v>
      </c>
      <c r="E5" s="254">
        <v>28784</v>
      </c>
      <c r="F5" s="254">
        <v>2649</v>
      </c>
      <c r="G5" s="254">
        <v>7191</v>
      </c>
      <c r="H5" s="254">
        <v>19400</v>
      </c>
      <c r="I5" s="254">
        <v>27758</v>
      </c>
      <c r="J5" s="254">
        <v>1528</v>
      </c>
      <c r="K5" s="254">
        <v>1528</v>
      </c>
      <c r="L5" s="254">
        <v>108181</v>
      </c>
      <c r="M5" s="254">
        <v>3617</v>
      </c>
      <c r="N5" s="254">
        <f>SUM(C5:M5)</f>
        <v>209067</v>
      </c>
    </row>
    <row r="6" spans="1:14" s="277" customFormat="1" ht="24" customHeight="1">
      <c r="A6" s="252" t="s">
        <v>366</v>
      </c>
      <c r="B6" s="253" t="s">
        <v>367</v>
      </c>
      <c r="C6" s="254">
        <v>533</v>
      </c>
      <c r="D6" s="254">
        <v>520</v>
      </c>
      <c r="E6" s="254">
        <v>780</v>
      </c>
      <c r="F6" s="254">
        <v>802</v>
      </c>
      <c r="G6" s="254">
        <v>0</v>
      </c>
      <c r="H6" s="254">
        <v>520</v>
      </c>
      <c r="I6" s="254">
        <v>737</v>
      </c>
      <c r="J6" s="254">
        <v>784</v>
      </c>
      <c r="K6" s="254">
        <v>784</v>
      </c>
      <c r="L6" s="254">
        <v>104457</v>
      </c>
      <c r="M6" s="254">
        <v>0</v>
      </c>
      <c r="N6" s="254">
        <f t="shared" ref="N6:N9" si="0">SUM(C6:M6)</f>
        <v>109917</v>
      </c>
    </row>
    <row r="7" spans="1:14" s="277" customFormat="1" ht="24" customHeight="1">
      <c r="A7" s="252" t="s">
        <v>114</v>
      </c>
      <c r="B7" s="253" t="s">
        <v>87</v>
      </c>
      <c r="C7" s="254">
        <v>0</v>
      </c>
      <c r="D7" s="254">
        <v>0</v>
      </c>
      <c r="E7" s="254">
        <v>0</v>
      </c>
      <c r="F7" s="254">
        <v>480</v>
      </c>
      <c r="G7" s="254">
        <v>0</v>
      </c>
      <c r="H7" s="254">
        <v>344</v>
      </c>
      <c r="I7" s="254">
        <v>0</v>
      </c>
      <c r="J7" s="254">
        <v>0</v>
      </c>
      <c r="K7" s="254">
        <v>0</v>
      </c>
      <c r="L7" s="254">
        <v>0</v>
      </c>
      <c r="M7" s="254">
        <v>2160</v>
      </c>
      <c r="N7" s="254">
        <f t="shared" si="0"/>
        <v>2984</v>
      </c>
    </row>
    <row r="8" spans="1:14" s="277" customFormat="1" ht="24" customHeight="1">
      <c r="A8" s="252" t="s">
        <v>119</v>
      </c>
      <c r="B8" s="253" t="s">
        <v>168</v>
      </c>
      <c r="C8" s="254">
        <v>47469</v>
      </c>
      <c r="D8" s="254">
        <v>55841</v>
      </c>
      <c r="E8" s="254">
        <v>35159</v>
      </c>
      <c r="F8" s="254">
        <v>85529</v>
      </c>
      <c r="G8" s="254">
        <v>12083</v>
      </c>
      <c r="H8" s="254">
        <v>17718</v>
      </c>
      <c r="I8" s="254">
        <v>3758</v>
      </c>
      <c r="J8" s="254">
        <v>55645</v>
      </c>
      <c r="K8" s="254">
        <v>55645</v>
      </c>
      <c r="L8" s="254">
        <v>87548</v>
      </c>
      <c r="M8" s="254">
        <v>107410</v>
      </c>
      <c r="N8" s="254">
        <f t="shared" si="0"/>
        <v>563805</v>
      </c>
    </row>
    <row r="9" spans="1:14" s="277" customFormat="1" ht="24" customHeight="1">
      <c r="A9" s="252" t="s">
        <v>177</v>
      </c>
      <c r="B9" s="253" t="s">
        <v>172</v>
      </c>
      <c r="C9" s="254">
        <v>27673</v>
      </c>
      <c r="D9" s="254">
        <v>102202</v>
      </c>
      <c r="E9" s="254">
        <v>30769</v>
      </c>
      <c r="F9" s="254">
        <v>158038</v>
      </c>
      <c r="G9" s="254">
        <v>185148</v>
      </c>
      <c r="H9" s="254">
        <v>144130</v>
      </c>
      <c r="I9" s="254">
        <v>34619</v>
      </c>
      <c r="J9" s="254">
        <v>3652</v>
      </c>
      <c r="K9" s="254">
        <v>3652</v>
      </c>
      <c r="L9" s="254">
        <v>9346</v>
      </c>
      <c r="M9" s="254">
        <v>9822</v>
      </c>
      <c r="N9" s="254">
        <f t="shared" si="0"/>
        <v>709051</v>
      </c>
    </row>
    <row r="10" spans="1:14" s="277" customFormat="1" ht="24" customHeight="1">
      <c r="A10" s="255" t="s">
        <v>471</v>
      </c>
      <c r="B10" s="255" t="s">
        <v>178</v>
      </c>
      <c r="C10" s="256">
        <v>17986</v>
      </c>
      <c r="D10" s="256">
        <v>21022</v>
      </c>
      <c r="E10" s="256">
        <v>4694</v>
      </c>
      <c r="F10" s="256">
        <v>25648</v>
      </c>
      <c r="G10" s="256">
        <v>7224</v>
      </c>
      <c r="H10" s="256">
        <v>7037</v>
      </c>
      <c r="I10" s="256">
        <v>15529</v>
      </c>
      <c r="J10" s="256">
        <v>1686</v>
      </c>
      <c r="K10" s="256">
        <v>1686</v>
      </c>
      <c r="L10" s="256">
        <v>1135</v>
      </c>
      <c r="M10" s="256">
        <v>5646</v>
      </c>
      <c r="N10" s="256">
        <f>SUM(C10:M10)</f>
        <v>109293</v>
      </c>
    </row>
    <row r="11" spans="1:14" s="278" customFormat="1" ht="24" customHeight="1">
      <c r="A11" s="255" t="s">
        <v>263</v>
      </c>
      <c r="B11" s="255" t="s">
        <v>179</v>
      </c>
      <c r="C11" s="256">
        <v>0</v>
      </c>
      <c r="D11" s="256">
        <v>425</v>
      </c>
      <c r="E11" s="256">
        <v>0</v>
      </c>
      <c r="F11" s="256">
        <v>2621</v>
      </c>
      <c r="G11" s="256">
        <v>0</v>
      </c>
      <c r="H11" s="256">
        <v>385</v>
      </c>
      <c r="I11" s="256">
        <v>0</v>
      </c>
      <c r="J11" s="256">
        <v>506</v>
      </c>
      <c r="K11" s="256">
        <v>0</v>
      </c>
      <c r="L11" s="256">
        <v>0</v>
      </c>
      <c r="M11" s="256">
        <v>0</v>
      </c>
      <c r="N11" s="256">
        <f t="shared" ref="N11:N17" si="1">SUM(C11:M11)</f>
        <v>3937</v>
      </c>
    </row>
    <row r="12" spans="1:14" s="277" customFormat="1" ht="24" customHeight="1">
      <c r="A12" s="255" t="s">
        <v>264</v>
      </c>
      <c r="B12" s="255" t="s">
        <v>191</v>
      </c>
      <c r="C12" s="256">
        <v>0</v>
      </c>
      <c r="D12" s="256">
        <v>0</v>
      </c>
      <c r="E12" s="256">
        <v>0</v>
      </c>
      <c r="F12" s="256">
        <v>0</v>
      </c>
      <c r="G12" s="256">
        <v>214</v>
      </c>
      <c r="H12" s="256">
        <v>0</v>
      </c>
      <c r="I12" s="256">
        <v>0</v>
      </c>
      <c r="J12" s="256">
        <v>0</v>
      </c>
      <c r="K12" s="256">
        <v>506</v>
      </c>
      <c r="L12" s="256">
        <v>1090</v>
      </c>
      <c r="M12" s="256">
        <v>370</v>
      </c>
      <c r="N12" s="256">
        <f t="shared" si="1"/>
        <v>2180</v>
      </c>
    </row>
    <row r="13" spans="1:14" s="277" customFormat="1" ht="24" customHeight="1">
      <c r="A13" s="255" t="s">
        <v>266</v>
      </c>
      <c r="B13" s="255" t="s">
        <v>190</v>
      </c>
      <c r="C13" s="256">
        <v>0</v>
      </c>
      <c r="D13" s="256">
        <v>0</v>
      </c>
      <c r="E13" s="256">
        <v>252</v>
      </c>
      <c r="F13" s="256">
        <v>2413</v>
      </c>
      <c r="G13" s="256">
        <v>13666</v>
      </c>
      <c r="H13" s="256">
        <v>223</v>
      </c>
      <c r="I13" s="256">
        <v>302</v>
      </c>
      <c r="J13" s="256">
        <v>0</v>
      </c>
      <c r="K13" s="256">
        <v>0</v>
      </c>
      <c r="L13" s="256">
        <v>4781</v>
      </c>
      <c r="M13" s="256">
        <v>0</v>
      </c>
      <c r="N13" s="256">
        <f t="shared" si="1"/>
        <v>21637</v>
      </c>
    </row>
    <row r="14" spans="1:14" s="278" customFormat="1" ht="24" customHeight="1">
      <c r="A14" s="255" t="s">
        <v>267</v>
      </c>
      <c r="B14" s="255" t="s">
        <v>88</v>
      </c>
      <c r="C14" s="256">
        <v>0</v>
      </c>
      <c r="D14" s="256">
        <v>2899</v>
      </c>
      <c r="E14" s="256">
        <v>432</v>
      </c>
      <c r="F14" s="256">
        <v>1504</v>
      </c>
      <c r="G14" s="256">
        <v>280</v>
      </c>
      <c r="H14" s="256">
        <v>11624</v>
      </c>
      <c r="I14" s="256">
        <v>416</v>
      </c>
      <c r="J14" s="256">
        <v>220</v>
      </c>
      <c r="K14" s="256">
        <v>220</v>
      </c>
      <c r="L14" s="256">
        <v>947</v>
      </c>
      <c r="M14" s="256">
        <v>1114</v>
      </c>
      <c r="N14" s="256">
        <f t="shared" si="1"/>
        <v>19656</v>
      </c>
    </row>
    <row r="15" spans="1:14" s="277" customFormat="1" ht="24" customHeight="1">
      <c r="A15" s="255" t="s">
        <v>268</v>
      </c>
      <c r="B15" s="255" t="s">
        <v>180</v>
      </c>
      <c r="C15" s="256">
        <v>2375</v>
      </c>
      <c r="D15" s="256">
        <v>53035</v>
      </c>
      <c r="E15" s="256">
        <v>0</v>
      </c>
      <c r="F15" s="256">
        <v>28850</v>
      </c>
      <c r="G15" s="256">
        <v>1156</v>
      </c>
      <c r="H15" s="256">
        <v>917</v>
      </c>
      <c r="I15" s="256">
        <v>0</v>
      </c>
      <c r="J15" s="256">
        <v>0</v>
      </c>
      <c r="K15" s="256">
        <v>0</v>
      </c>
      <c r="L15" s="256">
        <v>0</v>
      </c>
      <c r="M15" s="256">
        <v>385</v>
      </c>
      <c r="N15" s="256">
        <f t="shared" si="1"/>
        <v>86718</v>
      </c>
    </row>
    <row r="16" spans="1:14" s="277" customFormat="1" ht="24" customHeight="1">
      <c r="A16" s="255" t="s">
        <v>269</v>
      </c>
      <c r="B16" s="255" t="s">
        <v>205</v>
      </c>
      <c r="C16" s="256">
        <v>0</v>
      </c>
      <c r="D16" s="256">
        <v>0</v>
      </c>
      <c r="E16" s="256">
        <v>223</v>
      </c>
      <c r="F16" s="256">
        <v>374</v>
      </c>
      <c r="G16" s="256">
        <v>0</v>
      </c>
      <c r="H16" s="256">
        <v>265</v>
      </c>
      <c r="I16" s="256">
        <v>0</v>
      </c>
      <c r="J16" s="256">
        <v>0</v>
      </c>
      <c r="K16" s="256">
        <v>0</v>
      </c>
      <c r="L16" s="256">
        <v>0</v>
      </c>
      <c r="M16" s="256">
        <v>0</v>
      </c>
      <c r="N16" s="256">
        <f t="shared" si="1"/>
        <v>862</v>
      </c>
    </row>
    <row r="17" spans="1:14" s="277" customFormat="1" ht="24" customHeight="1">
      <c r="A17" s="268" t="s">
        <v>270</v>
      </c>
      <c r="B17" s="268" t="s">
        <v>181</v>
      </c>
      <c r="C17" s="256">
        <v>7312</v>
      </c>
      <c r="D17" s="256">
        <v>24821</v>
      </c>
      <c r="E17" s="256">
        <v>25168</v>
      </c>
      <c r="F17" s="256">
        <v>96628</v>
      </c>
      <c r="G17" s="256">
        <v>162608</v>
      </c>
      <c r="H17" s="256">
        <v>123679</v>
      </c>
      <c r="I17" s="256">
        <v>18372</v>
      </c>
      <c r="J17" s="256">
        <v>1240</v>
      </c>
      <c r="K17" s="256">
        <v>1240</v>
      </c>
      <c r="L17" s="256">
        <v>1393</v>
      </c>
      <c r="M17" s="256">
        <v>2307</v>
      </c>
      <c r="N17" s="256">
        <f t="shared" si="1"/>
        <v>464768</v>
      </c>
    </row>
    <row r="18" spans="1:14" s="277" customFormat="1" ht="24" customHeight="1">
      <c r="A18" s="252" t="s">
        <v>173</v>
      </c>
      <c r="B18" s="253" t="s">
        <v>174</v>
      </c>
      <c r="C18" s="254">
        <v>1121505</v>
      </c>
      <c r="D18" s="254">
        <v>1386401</v>
      </c>
      <c r="E18" s="254">
        <v>1338660</v>
      </c>
      <c r="F18" s="254">
        <v>1136199</v>
      </c>
      <c r="G18" s="254">
        <v>1283584</v>
      </c>
      <c r="H18" s="254">
        <v>1167743</v>
      </c>
      <c r="I18" s="254">
        <v>1270070</v>
      </c>
      <c r="J18" s="254">
        <v>980873</v>
      </c>
      <c r="K18" s="254">
        <v>980873</v>
      </c>
      <c r="L18" s="254">
        <v>2309247</v>
      </c>
      <c r="M18" s="254">
        <v>2492339</v>
      </c>
      <c r="N18" s="254">
        <f>SUM(C18:M18)</f>
        <v>15467494</v>
      </c>
    </row>
    <row r="19" spans="1:14" s="277" customFormat="1" ht="24" customHeight="1">
      <c r="A19" s="255" t="s">
        <v>271</v>
      </c>
      <c r="B19" s="255" t="s">
        <v>182</v>
      </c>
      <c r="C19" s="256">
        <v>58166</v>
      </c>
      <c r="D19" s="256">
        <v>129256</v>
      </c>
      <c r="E19" s="256">
        <v>134679</v>
      </c>
      <c r="F19" s="256">
        <v>178734</v>
      </c>
      <c r="G19" s="256">
        <v>187664</v>
      </c>
      <c r="H19" s="256">
        <v>33101</v>
      </c>
      <c r="I19" s="256">
        <v>372369</v>
      </c>
      <c r="J19" s="256">
        <v>45936</v>
      </c>
      <c r="K19" s="256">
        <v>45936</v>
      </c>
      <c r="L19" s="256">
        <v>48315</v>
      </c>
      <c r="M19" s="256">
        <v>103406</v>
      </c>
      <c r="N19" s="256">
        <f>SUM(C19:M19)</f>
        <v>1337562</v>
      </c>
    </row>
    <row r="20" spans="1:14" s="277" customFormat="1" ht="24" customHeight="1">
      <c r="A20" s="255" t="s">
        <v>472</v>
      </c>
      <c r="B20" s="255" t="s">
        <v>183</v>
      </c>
      <c r="C20" s="256">
        <v>352990</v>
      </c>
      <c r="D20" s="256">
        <v>476340</v>
      </c>
      <c r="E20" s="256">
        <v>318475</v>
      </c>
      <c r="F20" s="256">
        <v>175306</v>
      </c>
      <c r="G20" s="256">
        <v>18527</v>
      </c>
      <c r="H20" s="256">
        <v>11697</v>
      </c>
      <c r="I20" s="256">
        <v>76217</v>
      </c>
      <c r="J20" s="256">
        <v>8169</v>
      </c>
      <c r="K20" s="256">
        <v>8169</v>
      </c>
      <c r="L20" s="256">
        <v>42177</v>
      </c>
      <c r="M20" s="256">
        <v>20236</v>
      </c>
      <c r="N20" s="256">
        <f t="shared" ref="N20:N21" si="2">SUM(C20:M20)</f>
        <v>1508303</v>
      </c>
    </row>
    <row r="21" spans="1:14" s="277" customFormat="1" ht="24" customHeight="1">
      <c r="A21" s="255" t="s">
        <v>273</v>
      </c>
      <c r="B21" s="255" t="s">
        <v>184</v>
      </c>
      <c r="C21" s="256">
        <v>710349</v>
      </c>
      <c r="D21" s="256">
        <v>780805</v>
      </c>
      <c r="E21" s="256">
        <v>885506</v>
      </c>
      <c r="F21" s="256">
        <v>782159</v>
      </c>
      <c r="G21" s="256">
        <v>1077393</v>
      </c>
      <c r="H21" s="256">
        <v>1122945</v>
      </c>
      <c r="I21" s="256">
        <v>821484</v>
      </c>
      <c r="J21" s="256">
        <v>926768</v>
      </c>
      <c r="K21" s="256">
        <v>926768</v>
      </c>
      <c r="L21" s="256">
        <v>2218755</v>
      </c>
      <c r="M21" s="256">
        <v>2368697</v>
      </c>
      <c r="N21" s="256">
        <f t="shared" si="2"/>
        <v>12621629</v>
      </c>
    </row>
    <row r="22" spans="1:14" s="277" customFormat="1" ht="24" customHeight="1">
      <c r="A22" s="280" t="s">
        <v>499</v>
      </c>
      <c r="B22" s="259" t="s">
        <v>195</v>
      </c>
      <c r="C22" s="260">
        <v>475</v>
      </c>
      <c r="D22" s="260">
        <v>0</v>
      </c>
      <c r="E22" s="260">
        <v>0</v>
      </c>
      <c r="F22" s="260">
        <v>0</v>
      </c>
      <c r="G22" s="260">
        <v>1067</v>
      </c>
      <c r="H22" s="260">
        <v>0</v>
      </c>
      <c r="I22" s="260">
        <v>0</v>
      </c>
      <c r="J22" s="260">
        <v>0</v>
      </c>
      <c r="K22" s="260">
        <v>0</v>
      </c>
      <c r="L22" s="260">
        <v>0</v>
      </c>
      <c r="M22" s="260">
        <v>0</v>
      </c>
      <c r="N22" s="260">
        <f>SUM(C22:M22)</f>
        <v>1542</v>
      </c>
    </row>
    <row r="23" spans="1:14" s="277" customFormat="1" ht="24" customHeight="1">
      <c r="A23" s="280" t="s">
        <v>443</v>
      </c>
      <c r="B23" s="259" t="s">
        <v>185</v>
      </c>
      <c r="C23" s="260">
        <v>707556</v>
      </c>
      <c r="D23" s="260">
        <v>777587</v>
      </c>
      <c r="E23" s="260">
        <v>874372</v>
      </c>
      <c r="F23" s="260">
        <v>778502</v>
      </c>
      <c r="G23" s="260">
        <v>1072512</v>
      </c>
      <c r="H23" s="260">
        <v>1113680</v>
      </c>
      <c r="I23" s="260">
        <v>804896</v>
      </c>
      <c r="J23" s="260">
        <v>920711</v>
      </c>
      <c r="K23" s="260">
        <v>920711</v>
      </c>
      <c r="L23" s="260">
        <v>2077989</v>
      </c>
      <c r="M23" s="260">
        <v>2326258</v>
      </c>
      <c r="N23" s="260">
        <f t="shared" ref="N23:N26" si="3">SUM(C23:M23)</f>
        <v>12374774</v>
      </c>
    </row>
    <row r="24" spans="1:14" s="277" customFormat="1" ht="24" customHeight="1">
      <c r="A24" s="259" t="s">
        <v>473</v>
      </c>
      <c r="B24" s="259" t="s">
        <v>193</v>
      </c>
      <c r="C24" s="260">
        <v>2318</v>
      </c>
      <c r="D24" s="260">
        <v>2295</v>
      </c>
      <c r="E24" s="260">
        <v>10012</v>
      </c>
      <c r="F24" s="260">
        <v>3657</v>
      </c>
      <c r="G24" s="260">
        <v>3814</v>
      </c>
      <c r="H24" s="260">
        <v>4451</v>
      </c>
      <c r="I24" s="260">
        <v>5179</v>
      </c>
      <c r="J24" s="260">
        <v>6057</v>
      </c>
      <c r="K24" s="260">
        <v>6057</v>
      </c>
      <c r="L24" s="260">
        <v>15583</v>
      </c>
      <c r="M24" s="260">
        <v>32989</v>
      </c>
      <c r="N24" s="260">
        <f t="shared" si="3"/>
        <v>92412</v>
      </c>
    </row>
    <row r="25" spans="1:14" s="278" customFormat="1" ht="24" customHeight="1">
      <c r="A25" s="259" t="s">
        <v>446</v>
      </c>
      <c r="B25" s="259" t="s">
        <v>194</v>
      </c>
      <c r="C25" s="260">
        <v>0</v>
      </c>
      <c r="D25" s="260">
        <v>923</v>
      </c>
      <c r="E25" s="260">
        <v>10012</v>
      </c>
      <c r="F25" s="260">
        <v>0</v>
      </c>
      <c r="G25" s="260">
        <v>0</v>
      </c>
      <c r="H25" s="260">
        <v>2514</v>
      </c>
      <c r="I25" s="260">
        <v>0</v>
      </c>
      <c r="J25" s="260">
        <v>0</v>
      </c>
      <c r="K25" s="260">
        <v>0</v>
      </c>
      <c r="L25" s="260">
        <v>0</v>
      </c>
      <c r="M25" s="260">
        <v>0</v>
      </c>
      <c r="N25" s="260">
        <f t="shared" si="3"/>
        <v>13449</v>
      </c>
    </row>
    <row r="26" spans="1:14" s="278" customFormat="1" ht="24" customHeight="1">
      <c r="A26" s="259" t="s">
        <v>447</v>
      </c>
      <c r="B26" s="259" t="s">
        <v>365</v>
      </c>
      <c r="C26" s="260">
        <v>0</v>
      </c>
      <c r="D26" s="260">
        <v>0</v>
      </c>
      <c r="E26" s="260">
        <v>1122</v>
      </c>
      <c r="F26" s="260">
        <v>0</v>
      </c>
      <c r="G26" s="260">
        <v>0</v>
      </c>
      <c r="H26" s="260">
        <v>2300</v>
      </c>
      <c r="I26" s="260">
        <v>11409</v>
      </c>
      <c r="J26" s="260">
        <v>0</v>
      </c>
      <c r="K26" s="260">
        <v>0</v>
      </c>
      <c r="L26" s="260">
        <v>125183</v>
      </c>
      <c r="M26" s="260">
        <v>8418</v>
      </c>
      <c r="N26" s="260">
        <f t="shared" si="3"/>
        <v>148432</v>
      </c>
    </row>
    <row r="27" spans="1:14" s="278" customFormat="1" ht="24" customHeight="1">
      <c r="A27" s="259" t="s">
        <v>475</v>
      </c>
      <c r="B27" s="259" t="s">
        <v>207</v>
      </c>
      <c r="C27" s="260">
        <v>0</v>
      </c>
      <c r="D27" s="260">
        <v>0</v>
      </c>
      <c r="E27" s="260">
        <v>0</v>
      </c>
      <c r="F27" s="260">
        <v>0</v>
      </c>
      <c r="G27" s="260">
        <v>0</v>
      </c>
      <c r="H27" s="260">
        <v>0</v>
      </c>
      <c r="I27" s="260">
        <v>0</v>
      </c>
      <c r="J27" s="260">
        <v>0</v>
      </c>
      <c r="K27" s="260">
        <v>0</v>
      </c>
      <c r="L27" s="260">
        <v>0</v>
      </c>
      <c r="M27" s="260">
        <v>1032</v>
      </c>
      <c r="N27" s="260">
        <f t="shared" ref="N27" si="4">SUM(C27:M27)</f>
        <v>1032</v>
      </c>
    </row>
    <row r="28" spans="1:14" s="277" customFormat="1" ht="24" customHeight="1">
      <c r="A28" s="252" t="s">
        <v>125</v>
      </c>
      <c r="B28" s="253" t="s">
        <v>89</v>
      </c>
      <c r="C28" s="254">
        <v>63683</v>
      </c>
      <c r="D28" s="254">
        <v>80838</v>
      </c>
      <c r="E28" s="254">
        <v>50728</v>
      </c>
      <c r="F28" s="254">
        <v>44714</v>
      </c>
      <c r="G28" s="254">
        <v>13872</v>
      </c>
      <c r="H28" s="254">
        <v>14549</v>
      </c>
      <c r="I28" s="254">
        <v>89154</v>
      </c>
      <c r="J28" s="254">
        <v>41237</v>
      </c>
      <c r="K28" s="254">
        <v>41237</v>
      </c>
      <c r="L28" s="254">
        <v>10356</v>
      </c>
      <c r="M28" s="254">
        <v>1070</v>
      </c>
      <c r="N28" s="254">
        <f>SUM(C28:M28)</f>
        <v>451438</v>
      </c>
    </row>
    <row r="29" spans="1:14" s="277" customFormat="1" ht="24" customHeight="1">
      <c r="A29" s="252" t="s">
        <v>90</v>
      </c>
      <c r="B29" s="253" t="s">
        <v>91</v>
      </c>
      <c r="C29" s="254">
        <v>132229</v>
      </c>
      <c r="D29" s="254">
        <v>143790</v>
      </c>
      <c r="E29" s="254">
        <v>128731</v>
      </c>
      <c r="F29" s="254">
        <v>40644</v>
      </c>
      <c r="G29" s="254">
        <v>5767</v>
      </c>
      <c r="H29" s="254">
        <v>10436</v>
      </c>
      <c r="I29" s="254">
        <v>12136</v>
      </c>
      <c r="J29" s="254">
        <v>10527</v>
      </c>
      <c r="K29" s="254">
        <v>10527</v>
      </c>
      <c r="L29" s="254">
        <v>65409</v>
      </c>
      <c r="M29" s="254">
        <v>174667</v>
      </c>
      <c r="N29" s="254">
        <f>SUM(C29:M29)</f>
        <v>734863</v>
      </c>
    </row>
    <row r="30" spans="1:14" s="277" customFormat="1" ht="24" customHeight="1">
      <c r="A30" s="273" t="s">
        <v>3</v>
      </c>
      <c r="B30" s="274" t="s">
        <v>134</v>
      </c>
      <c r="C30" s="281">
        <f t="shared" ref="C30:E30" si="5">SUM(C5:C6,C7:C8,C9,C18,C28,C29)</f>
        <v>1393968</v>
      </c>
      <c r="D30" s="281">
        <f t="shared" si="5"/>
        <v>1777147</v>
      </c>
      <c r="E30" s="281">
        <f t="shared" si="5"/>
        <v>1613611</v>
      </c>
      <c r="F30" s="281">
        <f t="shared" ref="F30:L30" si="6">SUM(F5:F6,F7:F8,F9,F18,F28,F29)</f>
        <v>1469055</v>
      </c>
      <c r="G30" s="281">
        <f t="shared" si="6"/>
        <v>1507645</v>
      </c>
      <c r="H30" s="281">
        <f t="shared" si="6"/>
        <v>1374840</v>
      </c>
      <c r="I30" s="281">
        <f t="shared" si="6"/>
        <v>1438232</v>
      </c>
      <c r="J30" s="281">
        <f t="shared" si="6"/>
        <v>1094246</v>
      </c>
      <c r="K30" s="281">
        <f t="shared" ref="K30" si="7">SUM(K5:K6,K7:K8,K9,K18,K28,K29)</f>
        <v>1094246</v>
      </c>
      <c r="L30" s="281">
        <f t="shared" si="6"/>
        <v>2694544</v>
      </c>
      <c r="M30" s="281">
        <f>SUM(M5:M6,M7:M8,M9,M18,M28,M29)</f>
        <v>2791085</v>
      </c>
      <c r="N30" s="281">
        <f>SUM(C30:M30)</f>
        <v>18248619</v>
      </c>
    </row>
    <row r="31" spans="1:14">
      <c r="J31" s="302"/>
      <c r="K31" s="302"/>
      <c r="L31" s="302"/>
    </row>
    <row r="32" spans="1:14">
      <c r="A32" s="71" t="s">
        <v>743</v>
      </c>
      <c r="B32" s="71" t="s">
        <v>742</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sheetData>
  <phoneticPr fontId="2"/>
  <pageMargins left="0.78700000000000003" right="0.78700000000000003" top="0.98399999999999999" bottom="0.98399999999999999" header="0.51200000000000001" footer="0.51200000000000001"/>
  <pageSetup paperSize="9" scale="78" orientation="landscape" horizontalDpi="300" verticalDpi="300" r:id="rId1"/>
  <headerFooter alignWithMargins="0">
    <oddFooter>&amp;R33</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N57"/>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75" customHeight="1"/>
  <cols>
    <col min="1" max="2" width="50.83203125" style="287" customWidth="1"/>
    <col min="3" max="14" width="15.83203125" style="287" customWidth="1"/>
    <col min="15" max="16384" width="9" style="287"/>
  </cols>
  <sheetData>
    <row r="1" spans="1:14" ht="24" customHeight="1">
      <c r="A1" s="299" t="s">
        <v>832</v>
      </c>
    </row>
    <row r="2" spans="1:14" ht="24" customHeight="1">
      <c r="A2" s="299" t="s">
        <v>834</v>
      </c>
      <c r="C2" s="300"/>
      <c r="D2" s="300"/>
      <c r="E2" s="300"/>
      <c r="F2" s="300"/>
      <c r="G2" s="300"/>
      <c r="H2" s="300"/>
      <c r="I2" s="300"/>
      <c r="J2" s="300"/>
      <c r="K2" s="300"/>
      <c r="L2" s="300"/>
      <c r="M2" s="300"/>
    </row>
    <row r="3" spans="1:14" ht="24" customHeight="1">
      <c r="A3" s="244"/>
      <c r="B3" s="246"/>
      <c r="C3" s="247"/>
      <c r="D3" s="247"/>
      <c r="E3" s="247"/>
      <c r="F3" s="247"/>
      <c r="G3" s="247"/>
      <c r="H3" s="247"/>
      <c r="I3" s="247"/>
      <c r="J3" s="246"/>
      <c r="K3" s="246"/>
      <c r="L3" s="246"/>
      <c r="M3" s="247"/>
      <c r="N3" s="248" t="s">
        <v>161</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164</v>
      </c>
      <c r="B5" s="253" t="s">
        <v>163</v>
      </c>
      <c r="C5" s="254">
        <v>15642</v>
      </c>
      <c r="D5" s="254">
        <v>100192</v>
      </c>
      <c r="E5" s="254">
        <v>90516</v>
      </c>
      <c r="F5" s="254">
        <v>48089</v>
      </c>
      <c r="G5" s="254">
        <v>42633</v>
      </c>
      <c r="H5" s="254">
        <v>18531</v>
      </c>
      <c r="I5" s="254">
        <v>19007</v>
      </c>
      <c r="J5" s="254">
        <v>34836</v>
      </c>
      <c r="K5" s="254">
        <v>40112</v>
      </c>
      <c r="L5" s="254">
        <v>23425</v>
      </c>
      <c r="M5" s="254">
        <v>16172</v>
      </c>
      <c r="N5" s="254">
        <f>SUM(C5:M5)</f>
        <v>449155</v>
      </c>
    </row>
    <row r="6" spans="1:14" ht="24" customHeight="1">
      <c r="A6" s="255" t="s">
        <v>477</v>
      </c>
      <c r="B6" s="255" t="s">
        <v>166</v>
      </c>
      <c r="C6" s="256">
        <v>0</v>
      </c>
      <c r="D6" s="256">
        <v>91613</v>
      </c>
      <c r="E6" s="256">
        <v>64386</v>
      </c>
      <c r="F6" s="256">
        <v>25742</v>
      </c>
      <c r="G6" s="256">
        <v>6833</v>
      </c>
      <c r="H6" s="256">
        <v>0</v>
      </c>
      <c r="I6" s="256">
        <v>0</v>
      </c>
      <c r="J6" s="256">
        <v>0</v>
      </c>
      <c r="K6" s="256">
        <v>0</v>
      </c>
      <c r="L6" s="256">
        <v>0</v>
      </c>
      <c r="M6" s="256">
        <v>0</v>
      </c>
      <c r="N6" s="257">
        <f>SUM(C6:M6)</f>
        <v>188574</v>
      </c>
    </row>
    <row r="7" spans="1:14" ht="24" customHeight="1">
      <c r="A7" s="295" t="s">
        <v>507</v>
      </c>
      <c r="B7" s="295" t="s">
        <v>629</v>
      </c>
      <c r="C7" s="286">
        <v>0</v>
      </c>
      <c r="D7" s="286">
        <v>0</v>
      </c>
      <c r="E7" s="286">
        <v>0</v>
      </c>
      <c r="F7" s="286">
        <v>0</v>
      </c>
      <c r="G7" s="286">
        <v>0</v>
      </c>
      <c r="H7" s="286">
        <v>0</v>
      </c>
      <c r="I7" s="286">
        <v>0</v>
      </c>
      <c r="J7" s="286">
        <v>0</v>
      </c>
      <c r="K7" s="286">
        <v>0</v>
      </c>
      <c r="L7" s="286">
        <v>0</v>
      </c>
      <c r="M7" s="286">
        <v>0</v>
      </c>
      <c r="N7" s="260">
        <f>SUM(C7:M7)</f>
        <v>0</v>
      </c>
    </row>
    <row r="8" spans="1:14" ht="24" customHeight="1">
      <c r="A8" s="259" t="s">
        <v>478</v>
      </c>
      <c r="B8" s="259" t="s">
        <v>225</v>
      </c>
      <c r="C8" s="260">
        <v>0</v>
      </c>
      <c r="D8" s="260">
        <v>41689</v>
      </c>
      <c r="E8" s="260">
        <v>23895</v>
      </c>
      <c r="F8" s="260">
        <v>12394</v>
      </c>
      <c r="G8" s="260">
        <v>4667</v>
      </c>
      <c r="H8" s="260">
        <v>0</v>
      </c>
      <c r="I8" s="260">
        <v>0</v>
      </c>
      <c r="J8" s="260">
        <v>0</v>
      </c>
      <c r="K8" s="260">
        <v>0</v>
      </c>
      <c r="L8" s="260">
        <v>0</v>
      </c>
      <c r="M8" s="260">
        <v>0</v>
      </c>
      <c r="N8" s="260">
        <f t="shared" ref="N8:N9" si="0">SUM(C8:M8)</f>
        <v>82645</v>
      </c>
    </row>
    <row r="9" spans="1:14" ht="24" customHeight="1">
      <c r="A9" s="259" t="s">
        <v>479</v>
      </c>
      <c r="B9" s="259" t="s">
        <v>226</v>
      </c>
      <c r="C9" s="260">
        <v>0</v>
      </c>
      <c r="D9" s="260">
        <v>49924</v>
      </c>
      <c r="E9" s="260">
        <v>40491</v>
      </c>
      <c r="F9" s="260">
        <v>13348</v>
      </c>
      <c r="G9" s="260">
        <v>2166</v>
      </c>
      <c r="H9" s="291">
        <v>0</v>
      </c>
      <c r="I9" s="260">
        <v>0</v>
      </c>
      <c r="J9" s="260">
        <v>0</v>
      </c>
      <c r="K9" s="260">
        <v>0</v>
      </c>
      <c r="L9" s="260">
        <v>0</v>
      </c>
      <c r="M9" s="260">
        <v>0</v>
      </c>
      <c r="N9" s="260">
        <f t="shared" si="0"/>
        <v>105929</v>
      </c>
    </row>
    <row r="10" spans="1:14" ht="24" customHeight="1">
      <c r="A10" s="255" t="s">
        <v>487</v>
      </c>
      <c r="B10" s="255" t="s">
        <v>167</v>
      </c>
      <c r="C10" s="256">
        <v>15642</v>
      </c>
      <c r="D10" s="256">
        <v>8579</v>
      </c>
      <c r="E10" s="256">
        <v>21534</v>
      </c>
      <c r="F10" s="256">
        <v>11069</v>
      </c>
      <c r="G10" s="256">
        <v>25486</v>
      </c>
      <c r="H10" s="256">
        <v>14856</v>
      </c>
      <c r="I10" s="256">
        <v>19007</v>
      </c>
      <c r="J10" s="256">
        <v>28491</v>
      </c>
      <c r="K10" s="256">
        <v>30515</v>
      </c>
      <c r="L10" s="256">
        <v>14166</v>
      </c>
      <c r="M10" s="256">
        <v>16172</v>
      </c>
      <c r="N10" s="257">
        <f t="shared" ref="N10:N18" si="1">SUM(C10:M10)</f>
        <v>205517</v>
      </c>
    </row>
    <row r="11" spans="1:14" ht="24" customHeight="1">
      <c r="A11" s="259" t="s">
        <v>488</v>
      </c>
      <c r="B11" s="259" t="s">
        <v>210</v>
      </c>
      <c r="C11" s="260">
        <v>15642</v>
      </c>
      <c r="D11" s="260">
        <v>8579</v>
      </c>
      <c r="E11" s="260">
        <v>21242</v>
      </c>
      <c r="F11" s="260">
        <v>11069</v>
      </c>
      <c r="G11" s="260">
        <v>25486</v>
      </c>
      <c r="H11" s="260">
        <v>14856</v>
      </c>
      <c r="I11" s="260">
        <v>19007</v>
      </c>
      <c r="J11" s="260">
        <v>28491</v>
      </c>
      <c r="K11" s="260">
        <v>30515</v>
      </c>
      <c r="L11" s="260">
        <v>14166</v>
      </c>
      <c r="M11" s="260">
        <v>16172</v>
      </c>
      <c r="N11" s="286">
        <f t="shared" si="1"/>
        <v>205225</v>
      </c>
    </row>
    <row r="12" spans="1:14" ht="24" customHeight="1">
      <c r="A12" s="259" t="s">
        <v>631</v>
      </c>
      <c r="B12" s="259" t="s">
        <v>630</v>
      </c>
      <c r="C12" s="260">
        <v>0</v>
      </c>
      <c r="D12" s="260">
        <v>0</v>
      </c>
      <c r="E12" s="260">
        <v>292</v>
      </c>
      <c r="F12" s="260">
        <v>0</v>
      </c>
      <c r="G12" s="260">
        <v>0</v>
      </c>
      <c r="H12" s="260">
        <v>0</v>
      </c>
      <c r="I12" s="260">
        <v>0</v>
      </c>
      <c r="J12" s="260">
        <v>0</v>
      </c>
      <c r="K12" s="260">
        <v>0</v>
      </c>
      <c r="L12" s="260">
        <v>0</v>
      </c>
      <c r="M12" s="260">
        <v>0</v>
      </c>
      <c r="N12" s="286">
        <f t="shared" si="1"/>
        <v>292</v>
      </c>
    </row>
    <row r="13" spans="1:14" s="246" customFormat="1" ht="24" customHeight="1">
      <c r="A13" s="255" t="s">
        <v>281</v>
      </c>
      <c r="B13" s="255" t="s">
        <v>170</v>
      </c>
      <c r="C13" s="256">
        <v>0</v>
      </c>
      <c r="D13" s="256">
        <v>0</v>
      </c>
      <c r="E13" s="256">
        <v>4596</v>
      </c>
      <c r="F13" s="256">
        <v>11278</v>
      </c>
      <c r="G13" s="256">
        <v>10314</v>
      </c>
      <c r="H13" s="256">
        <v>3675</v>
      </c>
      <c r="I13" s="256">
        <v>0</v>
      </c>
      <c r="J13" s="256">
        <v>6345</v>
      </c>
      <c r="K13" s="256">
        <v>9597</v>
      </c>
      <c r="L13" s="256">
        <v>9259</v>
      </c>
      <c r="M13" s="256">
        <v>0</v>
      </c>
      <c r="N13" s="257">
        <f t="shared" si="1"/>
        <v>55064</v>
      </c>
    </row>
    <row r="14" spans="1:14" s="246" customFormat="1" ht="24" customHeight="1">
      <c r="A14" s="259" t="s">
        <v>533</v>
      </c>
      <c r="B14" s="259" t="s">
        <v>240</v>
      </c>
      <c r="C14" s="260">
        <v>0</v>
      </c>
      <c r="D14" s="260">
        <v>0</v>
      </c>
      <c r="E14" s="260">
        <v>4596</v>
      </c>
      <c r="F14" s="260">
        <v>11278</v>
      </c>
      <c r="G14" s="260">
        <v>10314</v>
      </c>
      <c r="H14" s="260">
        <v>3675</v>
      </c>
      <c r="I14" s="260">
        <v>0</v>
      </c>
      <c r="J14" s="260">
        <v>6345</v>
      </c>
      <c r="K14" s="260">
        <v>9597</v>
      </c>
      <c r="L14" s="260">
        <v>9259</v>
      </c>
      <c r="M14" s="260">
        <v>0</v>
      </c>
      <c r="N14" s="260">
        <f t="shared" si="1"/>
        <v>55064</v>
      </c>
    </row>
    <row r="15" spans="1:14" s="246" customFormat="1" ht="24" customHeight="1">
      <c r="A15" s="255" t="s">
        <v>515</v>
      </c>
      <c r="B15" s="255" t="s">
        <v>601</v>
      </c>
      <c r="C15" s="256">
        <v>0</v>
      </c>
      <c r="D15" s="256">
        <v>0</v>
      </c>
      <c r="E15" s="256">
        <v>0</v>
      </c>
      <c r="F15" s="256">
        <v>0</v>
      </c>
      <c r="G15" s="256">
        <v>0</v>
      </c>
      <c r="H15" s="256">
        <v>0</v>
      </c>
      <c r="I15" s="256">
        <v>0</v>
      </c>
      <c r="J15" s="256">
        <v>0</v>
      </c>
      <c r="K15" s="256">
        <v>0</v>
      </c>
      <c r="L15" s="256">
        <v>0</v>
      </c>
      <c r="M15" s="256">
        <v>0</v>
      </c>
      <c r="N15" s="256">
        <f t="shared" si="1"/>
        <v>0</v>
      </c>
    </row>
    <row r="16" spans="1:14" ht="24" customHeight="1">
      <c r="A16" s="263" t="s">
        <v>211</v>
      </c>
      <c r="B16" s="264" t="s">
        <v>208</v>
      </c>
      <c r="C16" s="265">
        <v>2654</v>
      </c>
      <c r="D16" s="265">
        <v>2930</v>
      </c>
      <c r="E16" s="265">
        <v>1702</v>
      </c>
      <c r="F16" s="265">
        <v>0</v>
      </c>
      <c r="G16" s="265">
        <v>0</v>
      </c>
      <c r="H16" s="265">
        <v>0</v>
      </c>
      <c r="I16" s="265">
        <v>0</v>
      </c>
      <c r="J16" s="265">
        <v>2499</v>
      </c>
      <c r="K16" s="265">
        <v>0</v>
      </c>
      <c r="L16" s="265">
        <v>0</v>
      </c>
      <c r="M16" s="265">
        <v>0</v>
      </c>
      <c r="N16" s="265">
        <f t="shared" si="1"/>
        <v>9785</v>
      </c>
    </row>
    <row r="17" spans="1:14" ht="24" customHeight="1">
      <c r="A17" s="255" t="s">
        <v>489</v>
      </c>
      <c r="B17" s="255" t="s">
        <v>209</v>
      </c>
      <c r="C17" s="256">
        <v>2654</v>
      </c>
      <c r="D17" s="256">
        <v>2930</v>
      </c>
      <c r="E17" s="256">
        <v>1702</v>
      </c>
      <c r="F17" s="256">
        <v>0</v>
      </c>
      <c r="G17" s="256">
        <v>0</v>
      </c>
      <c r="H17" s="256">
        <v>0</v>
      </c>
      <c r="I17" s="256">
        <v>0</v>
      </c>
      <c r="J17" s="256">
        <v>2499</v>
      </c>
      <c r="K17" s="256">
        <v>0</v>
      </c>
      <c r="L17" s="256">
        <v>0</v>
      </c>
      <c r="M17" s="256">
        <v>0</v>
      </c>
      <c r="N17" s="257">
        <f t="shared" si="1"/>
        <v>9785</v>
      </c>
    </row>
    <row r="18" spans="1:14" s="246" customFormat="1" ht="24" customHeight="1">
      <c r="A18" s="263" t="s">
        <v>202</v>
      </c>
      <c r="B18" s="264" t="s">
        <v>201</v>
      </c>
      <c r="C18" s="265">
        <v>0</v>
      </c>
      <c r="D18" s="265">
        <v>0</v>
      </c>
      <c r="E18" s="265">
        <v>0</v>
      </c>
      <c r="F18" s="265">
        <v>0</v>
      </c>
      <c r="G18" s="265">
        <v>542</v>
      </c>
      <c r="H18" s="265">
        <v>0</v>
      </c>
      <c r="I18" s="265">
        <v>0</v>
      </c>
      <c r="J18" s="265">
        <v>0</v>
      </c>
      <c r="K18" s="265">
        <v>0</v>
      </c>
      <c r="L18" s="265">
        <v>0</v>
      </c>
      <c r="M18" s="265">
        <v>0</v>
      </c>
      <c r="N18" s="265">
        <f t="shared" si="1"/>
        <v>542</v>
      </c>
    </row>
    <row r="19" spans="1:14" s="246" customFormat="1" ht="24" customHeight="1">
      <c r="A19" s="263" t="s">
        <v>617</v>
      </c>
      <c r="B19" s="264" t="s">
        <v>618</v>
      </c>
      <c r="C19" s="265">
        <v>0</v>
      </c>
      <c r="D19" s="265">
        <v>0</v>
      </c>
      <c r="E19" s="265">
        <v>0</v>
      </c>
      <c r="F19" s="265">
        <v>0</v>
      </c>
      <c r="G19" s="265">
        <v>0</v>
      </c>
      <c r="H19" s="265">
        <v>0</v>
      </c>
      <c r="I19" s="265">
        <v>0</v>
      </c>
      <c r="J19" s="265">
        <v>0</v>
      </c>
      <c r="K19" s="265">
        <v>0</v>
      </c>
      <c r="L19" s="265">
        <v>0</v>
      </c>
      <c r="M19" s="265">
        <v>0</v>
      </c>
      <c r="N19" s="265">
        <f t="shared" ref="N19:N20" si="2">SUM(C19:M19)</f>
        <v>0</v>
      </c>
    </row>
    <row r="20" spans="1:14" s="246" customFormat="1" ht="24" customHeight="1">
      <c r="A20" s="263" t="s">
        <v>590</v>
      </c>
      <c r="B20" s="264" t="s">
        <v>587</v>
      </c>
      <c r="C20" s="265">
        <v>312</v>
      </c>
      <c r="D20" s="265">
        <v>0</v>
      </c>
      <c r="E20" s="265">
        <v>0</v>
      </c>
      <c r="F20" s="265">
        <v>0</v>
      </c>
      <c r="G20" s="265">
        <v>0</v>
      </c>
      <c r="H20" s="265">
        <v>0</v>
      </c>
      <c r="I20" s="265">
        <v>0</v>
      </c>
      <c r="J20" s="265">
        <v>0</v>
      </c>
      <c r="K20" s="265">
        <v>0</v>
      </c>
      <c r="L20" s="265">
        <v>0</v>
      </c>
      <c r="M20" s="265">
        <v>0</v>
      </c>
      <c r="N20" s="265">
        <f t="shared" si="2"/>
        <v>312</v>
      </c>
    </row>
    <row r="21" spans="1:14" s="246" customFormat="1" ht="24" customHeight="1">
      <c r="A21" s="255" t="s">
        <v>270</v>
      </c>
      <c r="B21" s="255" t="s">
        <v>605</v>
      </c>
      <c r="C21" s="256">
        <v>312</v>
      </c>
      <c r="D21" s="256">
        <v>0</v>
      </c>
      <c r="E21" s="256">
        <v>0</v>
      </c>
      <c r="F21" s="256">
        <v>0</v>
      </c>
      <c r="G21" s="256">
        <v>0</v>
      </c>
      <c r="H21" s="256">
        <v>0</v>
      </c>
      <c r="I21" s="256">
        <v>0</v>
      </c>
      <c r="J21" s="256">
        <v>0</v>
      </c>
      <c r="K21" s="256">
        <v>0</v>
      </c>
      <c r="L21" s="256">
        <v>0</v>
      </c>
      <c r="M21" s="256">
        <v>0</v>
      </c>
      <c r="N21" s="256">
        <f>SUM(C21:M21)</f>
        <v>312</v>
      </c>
    </row>
    <row r="22" spans="1:14" s="246" customFormat="1" ht="24" customHeight="1">
      <c r="A22" s="263" t="s">
        <v>173</v>
      </c>
      <c r="B22" s="264" t="s">
        <v>174</v>
      </c>
      <c r="C22" s="265">
        <v>3070</v>
      </c>
      <c r="D22" s="265">
        <v>400</v>
      </c>
      <c r="E22" s="265">
        <v>0</v>
      </c>
      <c r="F22" s="265">
        <v>0</v>
      </c>
      <c r="G22" s="265">
        <v>247</v>
      </c>
      <c r="H22" s="265">
        <v>638</v>
      </c>
      <c r="I22" s="265">
        <v>222</v>
      </c>
      <c r="J22" s="265">
        <v>0</v>
      </c>
      <c r="K22" s="265">
        <v>523</v>
      </c>
      <c r="L22" s="265">
        <v>3015</v>
      </c>
      <c r="M22" s="265">
        <v>0</v>
      </c>
      <c r="N22" s="265">
        <f>SUM(C22:M22)</f>
        <v>8115</v>
      </c>
    </row>
    <row r="23" spans="1:14" ht="24" customHeight="1">
      <c r="A23" s="252" t="s">
        <v>0</v>
      </c>
      <c r="B23" s="253" t="s">
        <v>89</v>
      </c>
      <c r="C23" s="254">
        <v>0</v>
      </c>
      <c r="D23" s="254">
        <v>4003</v>
      </c>
      <c r="E23" s="254">
        <v>1828</v>
      </c>
      <c r="F23" s="254">
        <v>2859</v>
      </c>
      <c r="G23" s="254">
        <v>10840</v>
      </c>
      <c r="H23" s="254">
        <v>5416</v>
      </c>
      <c r="I23" s="254">
        <v>0</v>
      </c>
      <c r="J23" s="254">
        <v>0</v>
      </c>
      <c r="K23" s="254">
        <v>287</v>
      </c>
      <c r="L23" s="254">
        <v>445</v>
      </c>
      <c r="M23" s="254">
        <v>0</v>
      </c>
      <c r="N23" s="265">
        <f t="shared" ref="N23:N24" si="3">SUM(C23:M23)</f>
        <v>25678</v>
      </c>
    </row>
    <row r="24" spans="1:14" ht="24" customHeight="1">
      <c r="A24" s="252" t="s">
        <v>2</v>
      </c>
      <c r="B24" s="253" t="s">
        <v>91</v>
      </c>
      <c r="C24" s="254">
        <v>3532</v>
      </c>
      <c r="D24" s="254">
        <v>843</v>
      </c>
      <c r="E24" s="254">
        <v>850</v>
      </c>
      <c r="F24" s="254">
        <v>8035</v>
      </c>
      <c r="G24" s="254">
        <v>12525</v>
      </c>
      <c r="H24" s="254">
        <v>203898</v>
      </c>
      <c r="I24" s="254">
        <v>25872</v>
      </c>
      <c r="J24" s="254">
        <v>0</v>
      </c>
      <c r="K24" s="254">
        <v>0</v>
      </c>
      <c r="L24" s="254">
        <v>0</v>
      </c>
      <c r="M24" s="254">
        <v>2215</v>
      </c>
      <c r="N24" s="265">
        <f t="shared" si="3"/>
        <v>257770</v>
      </c>
    </row>
    <row r="25" spans="1:14" ht="24" customHeight="1">
      <c r="A25" s="273" t="s">
        <v>3</v>
      </c>
      <c r="B25" s="274" t="s">
        <v>134</v>
      </c>
      <c r="C25" s="275">
        <f t="shared" ref="C25" si="4">SUM(C5,C16,C18:C20,C22:C24)</f>
        <v>25210</v>
      </c>
      <c r="D25" s="275">
        <f t="shared" ref="D25" si="5">SUM(D5,D16,D18:D20,D22:D24)</f>
        <v>108368</v>
      </c>
      <c r="E25" s="275">
        <f t="shared" ref="E25" si="6">SUM(E5,E16,E18:E20,E22:E24)</f>
        <v>94896</v>
      </c>
      <c r="F25" s="275">
        <f t="shared" ref="F25" si="7">SUM(F5,F16,F18:F20,F22:F24)</f>
        <v>58983</v>
      </c>
      <c r="G25" s="275">
        <f t="shared" ref="G25:J25" si="8">SUM(G5,G16,G18:G20,G22:G24)</f>
        <v>66787</v>
      </c>
      <c r="H25" s="275">
        <f t="shared" si="8"/>
        <v>228483</v>
      </c>
      <c r="I25" s="275">
        <f t="shared" si="8"/>
        <v>45101</v>
      </c>
      <c r="J25" s="275">
        <f t="shared" si="8"/>
        <v>37335</v>
      </c>
      <c r="K25" s="275">
        <f>SUM(K5,K16,K18:K20,K22:K24)</f>
        <v>40922</v>
      </c>
      <c r="L25" s="275">
        <f>SUM(L5,L16,L18:L20,L22:L24)</f>
        <v>26885</v>
      </c>
      <c r="M25" s="275">
        <f t="shared" ref="M25" si="9">SUM(M5,M16,M18:M20,M22:M24)</f>
        <v>18387</v>
      </c>
      <c r="N25" s="275">
        <f>SUM(C25:M25)</f>
        <v>751357</v>
      </c>
    </row>
    <row r="26" spans="1:14" ht="19"/>
    <row r="27" spans="1:14" ht="19">
      <c r="A27" s="71" t="s">
        <v>743</v>
      </c>
      <c r="B27" s="71" t="s">
        <v>742</v>
      </c>
    </row>
    <row r="28" spans="1:14" ht="24" customHeight="1"/>
    <row r="29" spans="1:14" ht="24" customHeight="1"/>
    <row r="30" spans="1:14" ht="24" customHeight="1"/>
    <row r="31" spans="1:14" ht="24" customHeight="1"/>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phoneticPr fontId="2"/>
  <pageMargins left="0.78700000000000003" right="0.78700000000000003" top="0.98399999999999999" bottom="0.98399999999999999" header="0.51200000000000001" footer="0.51200000000000001"/>
  <pageSetup paperSize="9" scale="76" orientation="landscape" horizontalDpi="1200" verticalDpi="1200" r:id="rId1"/>
  <headerFooter alignWithMargins="0">
    <oddFooter>&amp;R34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9"/>
  <sheetViews>
    <sheetView showGridLines="0" zoomScale="80" zoomScaleNormal="80" workbookViewId="0">
      <selection activeCell="A3" sqref="A3"/>
    </sheetView>
  </sheetViews>
  <sheetFormatPr baseColWidth="10" defaultColWidth="8.83203125" defaultRowHeight="19"/>
  <cols>
    <col min="1" max="1" width="12.83203125" style="71" customWidth="1"/>
    <col min="2" max="9" width="21" style="71" customWidth="1"/>
    <col min="10" max="10" width="8.83203125" style="71"/>
    <col min="11" max="11" width="10.6640625" style="71" bestFit="1" customWidth="1"/>
    <col min="12" max="16384" width="8.83203125" style="71"/>
  </cols>
  <sheetData>
    <row r="1" spans="1:11" ht="24" customHeight="1">
      <c r="A1" s="76" t="s">
        <v>751</v>
      </c>
      <c r="B1" s="76"/>
      <c r="C1" s="76"/>
      <c r="D1" s="77"/>
    </row>
    <row r="2" spans="1:11" ht="24" customHeight="1">
      <c r="A2" s="76" t="s">
        <v>876</v>
      </c>
      <c r="B2" s="76"/>
      <c r="C2" s="76"/>
      <c r="D2" s="77"/>
    </row>
    <row r="3" spans="1:11" ht="20" thickBot="1">
      <c r="A3" s="153"/>
      <c r="B3" s="153"/>
      <c r="C3" s="153"/>
      <c r="D3" s="153"/>
      <c r="E3" s="153"/>
      <c r="F3" s="153"/>
      <c r="I3" s="154" t="s">
        <v>176</v>
      </c>
    </row>
    <row r="4" spans="1:11" ht="21" customHeight="1">
      <c r="A4" s="870" t="s">
        <v>456</v>
      </c>
      <c r="B4" s="865" t="s">
        <v>157</v>
      </c>
      <c r="C4" s="866"/>
      <c r="D4" s="867"/>
      <c r="E4" s="868" t="s">
        <v>158</v>
      </c>
      <c r="F4" s="866"/>
      <c r="G4" s="869"/>
      <c r="H4" s="863" t="s">
        <v>135</v>
      </c>
      <c r="I4" s="864"/>
    </row>
    <row r="5" spans="1:11" ht="21" customHeight="1">
      <c r="A5" s="871"/>
      <c r="B5" s="155" t="s">
        <v>136</v>
      </c>
      <c r="C5" s="873" t="s">
        <v>454</v>
      </c>
      <c r="D5" s="874"/>
      <c r="E5" s="155" t="s">
        <v>136</v>
      </c>
      <c r="F5" s="873" t="s">
        <v>454</v>
      </c>
      <c r="G5" s="874"/>
      <c r="H5" s="155" t="s">
        <v>136</v>
      </c>
      <c r="I5" s="875" t="s">
        <v>453</v>
      </c>
    </row>
    <row r="6" spans="1:11" ht="21" customHeight="1" thickBot="1">
      <c r="A6" s="872"/>
      <c r="B6" s="156" t="s">
        <v>128</v>
      </c>
      <c r="C6" s="760"/>
      <c r="D6" s="753" t="s">
        <v>455</v>
      </c>
      <c r="E6" s="156" t="s">
        <v>129</v>
      </c>
      <c r="F6" s="760"/>
      <c r="G6" s="753" t="s">
        <v>455</v>
      </c>
      <c r="H6" s="156" t="s">
        <v>129</v>
      </c>
      <c r="I6" s="876"/>
    </row>
    <row r="7" spans="1:11" ht="24" customHeight="1">
      <c r="A7" s="157">
        <v>2015</v>
      </c>
      <c r="B7" s="163">
        <v>75613928862</v>
      </c>
      <c r="C7" s="164">
        <v>246112995</v>
      </c>
      <c r="D7" s="160">
        <f t="shared" ref="D7:D11" si="0">SUM(C7/B7)</f>
        <v>3.2548632071370226E-3</v>
      </c>
      <c r="E7" s="161">
        <v>78405535793</v>
      </c>
      <c r="F7" s="159">
        <v>348564316</v>
      </c>
      <c r="G7" s="160">
        <f t="shared" ref="G7:G12" si="1">SUM(F7/E7)</f>
        <v>4.4456595121070471E-3</v>
      </c>
      <c r="H7" s="158">
        <f t="shared" ref="H7:I17" si="2">B7-E7</f>
        <v>-2791606931</v>
      </c>
      <c r="I7" s="162">
        <f t="shared" si="2"/>
        <v>-102451321</v>
      </c>
      <c r="K7" s="153"/>
    </row>
    <row r="8" spans="1:11" ht="24" customHeight="1">
      <c r="A8" s="157">
        <v>2016</v>
      </c>
      <c r="B8" s="158">
        <v>70035770383</v>
      </c>
      <c r="C8" s="159">
        <v>206068795</v>
      </c>
      <c r="D8" s="160">
        <f t="shared" si="0"/>
        <v>2.9423363785831894E-3</v>
      </c>
      <c r="E8" s="161">
        <v>66041973885</v>
      </c>
      <c r="F8" s="159">
        <v>238029758</v>
      </c>
      <c r="G8" s="160">
        <f t="shared" si="1"/>
        <v>3.6042193168618068E-3</v>
      </c>
      <c r="H8" s="158">
        <f t="shared" si="2"/>
        <v>3993796498</v>
      </c>
      <c r="I8" s="162">
        <f t="shared" si="2"/>
        <v>-31960963</v>
      </c>
      <c r="K8" s="153"/>
    </row>
    <row r="9" spans="1:11" ht="24" customHeight="1">
      <c r="A9" s="157">
        <v>2017</v>
      </c>
      <c r="B9" s="158">
        <v>78286457048</v>
      </c>
      <c r="C9" s="165">
        <v>194712794</v>
      </c>
      <c r="D9" s="166">
        <f t="shared" si="0"/>
        <v>2.4871836246289085E-3</v>
      </c>
      <c r="E9" s="161">
        <v>75379231107</v>
      </c>
      <c r="F9" s="159">
        <v>296060551</v>
      </c>
      <c r="G9" s="160">
        <f t="shared" si="1"/>
        <v>3.9276143660810928E-3</v>
      </c>
      <c r="H9" s="158">
        <f t="shared" si="2"/>
        <v>2907225941</v>
      </c>
      <c r="I9" s="162">
        <f t="shared" si="2"/>
        <v>-101347757</v>
      </c>
      <c r="K9" s="153"/>
    </row>
    <row r="10" spans="1:11" ht="24" customHeight="1">
      <c r="A10" s="157">
        <v>2018</v>
      </c>
      <c r="B10" s="158">
        <v>81478752674</v>
      </c>
      <c r="C10" s="159">
        <v>188516863</v>
      </c>
      <c r="D10" s="160">
        <f t="shared" si="0"/>
        <v>2.3136935312972218E-3</v>
      </c>
      <c r="E10" s="161">
        <v>82703304395</v>
      </c>
      <c r="F10" s="159">
        <v>277741256</v>
      </c>
      <c r="G10" s="166">
        <f t="shared" si="1"/>
        <v>3.3582848718290322E-3</v>
      </c>
      <c r="H10" s="167">
        <f t="shared" si="2"/>
        <v>-1224551721</v>
      </c>
      <c r="I10" s="168">
        <f t="shared" si="2"/>
        <v>-89224393</v>
      </c>
      <c r="K10" s="153"/>
    </row>
    <row r="11" spans="1:11" ht="24" customHeight="1">
      <c r="A11" s="157">
        <v>2019</v>
      </c>
      <c r="B11" s="158">
        <v>76931664915</v>
      </c>
      <c r="C11" s="159">
        <v>180781493</v>
      </c>
      <c r="D11" s="160">
        <f t="shared" si="0"/>
        <v>2.3498970573396696E-3</v>
      </c>
      <c r="E11" s="161">
        <v>78599509951</v>
      </c>
      <c r="F11" s="159">
        <v>304993086</v>
      </c>
      <c r="G11" s="169">
        <f t="shared" si="1"/>
        <v>3.8803433531600495E-3</v>
      </c>
      <c r="H11" s="170">
        <f t="shared" si="2"/>
        <v>-1667845036</v>
      </c>
      <c r="I11" s="171">
        <f t="shared" si="2"/>
        <v>-124211593</v>
      </c>
      <c r="K11" s="153"/>
    </row>
    <row r="12" spans="1:11" ht="24" customHeight="1">
      <c r="A12" s="157">
        <v>2020</v>
      </c>
      <c r="B12" s="158">
        <v>68400482577</v>
      </c>
      <c r="C12" s="159">
        <v>172195604</v>
      </c>
      <c r="D12" s="160">
        <f t="shared" ref="D12:D17" si="3">SUM(C12/B12)</f>
        <v>2.5174618293979933E-3</v>
      </c>
      <c r="E12" s="161">
        <v>67837102063</v>
      </c>
      <c r="F12" s="159">
        <v>235577606</v>
      </c>
      <c r="G12" s="160">
        <f t="shared" si="1"/>
        <v>3.4726956021974551E-3</v>
      </c>
      <c r="H12" s="158">
        <f t="shared" si="2"/>
        <v>563380514</v>
      </c>
      <c r="I12" s="162">
        <f t="shared" si="2"/>
        <v>-63382002</v>
      </c>
      <c r="K12" s="153"/>
    </row>
    <row r="13" spans="1:11" ht="24" customHeight="1">
      <c r="A13" s="157">
        <v>2021</v>
      </c>
      <c r="B13" s="167">
        <v>83091371793</v>
      </c>
      <c r="C13" s="172">
        <v>172549739</v>
      </c>
      <c r="D13" s="173">
        <f t="shared" si="3"/>
        <v>2.0766264327644231E-3</v>
      </c>
      <c r="E13" s="174">
        <v>84760729549</v>
      </c>
      <c r="F13" s="172">
        <v>346603199</v>
      </c>
      <c r="G13" s="160">
        <f>SUM(F13/E13)</f>
        <v>4.08919556077711E-3</v>
      </c>
      <c r="H13" s="158">
        <f t="shared" si="2"/>
        <v>-1669357756</v>
      </c>
      <c r="I13" s="162">
        <f t="shared" si="2"/>
        <v>-174053460</v>
      </c>
      <c r="K13" s="153"/>
    </row>
    <row r="14" spans="1:11" ht="24" customHeight="1">
      <c r="A14" s="157">
        <v>2022</v>
      </c>
      <c r="B14" s="158">
        <v>98174980849</v>
      </c>
      <c r="C14" s="159">
        <v>215092425</v>
      </c>
      <c r="D14" s="160">
        <f t="shared" si="3"/>
        <v>2.1909087543477827E-3</v>
      </c>
      <c r="E14" s="161">
        <v>118140965553</v>
      </c>
      <c r="F14" s="159">
        <v>620272851</v>
      </c>
      <c r="G14" s="160">
        <f>SUM(F14/E14)</f>
        <v>5.2502774807755845E-3</v>
      </c>
      <c r="H14" s="158">
        <f t="shared" si="2"/>
        <v>-19965984704</v>
      </c>
      <c r="I14" s="162">
        <f>C14-F14</f>
        <v>-405180426</v>
      </c>
      <c r="K14" s="153"/>
    </row>
    <row r="15" spans="1:11" ht="24" customHeight="1">
      <c r="A15" s="157">
        <v>2023</v>
      </c>
      <c r="B15" s="158">
        <v>100873832741</v>
      </c>
      <c r="C15" s="159">
        <v>219736585</v>
      </c>
      <c r="D15" s="160">
        <f t="shared" si="3"/>
        <v>2.1783308815497048E-3</v>
      </c>
      <c r="E15" s="161">
        <v>110195638992</v>
      </c>
      <c r="F15" s="159">
        <v>463903636</v>
      </c>
      <c r="G15" s="160">
        <f>SUM(F15/E15)</f>
        <v>4.2098184668966669E-3</v>
      </c>
      <c r="H15" s="158">
        <f>B15-E15</f>
        <v>-9321806251</v>
      </c>
      <c r="I15" s="162">
        <f>C15-F15</f>
        <v>-244167051</v>
      </c>
      <c r="K15" s="153"/>
    </row>
    <row r="16" spans="1:11" ht="24" customHeight="1" thickBot="1">
      <c r="A16" s="157">
        <v>2024</v>
      </c>
      <c r="B16" s="176">
        <v>80560786597</v>
      </c>
      <c r="C16" s="177">
        <v>259684201</v>
      </c>
      <c r="D16" s="178">
        <f t="shared" si="3"/>
        <v>3.2234566216322218E-3</v>
      </c>
      <c r="E16" s="179">
        <v>83396670661</v>
      </c>
      <c r="F16" s="177">
        <v>476199501</v>
      </c>
      <c r="G16" s="178">
        <f>SUM(F16/E16)</f>
        <v>5.7100540971918214E-3</v>
      </c>
      <c r="H16" s="176">
        <f>B16-E16</f>
        <v>-2835884064</v>
      </c>
      <c r="I16" s="180">
        <f>C16-F16</f>
        <v>-216515300</v>
      </c>
      <c r="K16" s="153"/>
    </row>
    <row r="17" spans="1:9" ht="24" customHeight="1" thickBot="1">
      <c r="A17" s="825" t="s">
        <v>60</v>
      </c>
      <c r="B17" s="826">
        <f>SUM(B7:B15)</f>
        <v>732887241842</v>
      </c>
      <c r="C17" s="827">
        <f>SUM(C7:C15)</f>
        <v>1795767293</v>
      </c>
      <c r="D17" s="828">
        <f t="shared" si="3"/>
        <v>2.4502640931319988E-3</v>
      </c>
      <c r="E17" s="829">
        <f>SUM(E7:E15)</f>
        <v>762063991288</v>
      </c>
      <c r="F17" s="830">
        <f>SUM(F7:F15)</f>
        <v>3131746259</v>
      </c>
      <c r="G17" s="831">
        <f>SUM(F17/E17)</f>
        <v>4.1095581142823571E-3</v>
      </c>
      <c r="H17" s="832">
        <f t="shared" si="2"/>
        <v>-29176749446</v>
      </c>
      <c r="I17" s="833">
        <f t="shared" si="2"/>
        <v>-1335978966</v>
      </c>
    </row>
    <row r="19" spans="1:9">
      <c r="D19" s="181"/>
      <c r="F19" s="181"/>
    </row>
  </sheetData>
  <mergeCells count="7">
    <mergeCell ref="H4:I4"/>
    <mergeCell ref="B4:D4"/>
    <mergeCell ref="E4:G4"/>
    <mergeCell ref="A4:A6"/>
    <mergeCell ref="C5:D5"/>
    <mergeCell ref="F5:G5"/>
    <mergeCell ref="I5:I6"/>
  </mergeCells>
  <phoneticPr fontId="2"/>
  <pageMargins left="0.78700000000000003" right="0.78700000000000003" top="0.98399999999999999" bottom="0.98399999999999999" header="0.51200000000000001" footer="0.51200000000000001"/>
  <pageSetup paperSize="9" scale="74" orientation="landscape"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N51"/>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277" customWidth="1"/>
    <col min="3" max="14" width="15.83203125" style="277" customWidth="1"/>
    <col min="15" max="16384" width="9" style="277"/>
  </cols>
  <sheetData>
    <row r="1" spans="1:14" s="294" customFormat="1" ht="24" customHeight="1">
      <c r="A1" s="245" t="s">
        <v>835</v>
      </c>
    </row>
    <row r="2" spans="1:14" s="298" customFormat="1" ht="24" customHeight="1">
      <c r="A2" s="297" t="s">
        <v>836</v>
      </c>
    </row>
    <row r="3" spans="1:14" ht="24" customHeight="1">
      <c r="A3" s="244"/>
      <c r="B3" s="244"/>
      <c r="C3" s="247"/>
      <c r="D3" s="247"/>
      <c r="E3" s="247"/>
      <c r="F3" s="247"/>
      <c r="G3" s="247"/>
      <c r="H3" s="247"/>
      <c r="I3" s="247"/>
      <c r="J3" s="244"/>
      <c r="K3" s="244"/>
      <c r="L3" s="244"/>
      <c r="M3" s="247"/>
      <c r="N3" s="248" t="s">
        <v>176</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164</v>
      </c>
      <c r="B5" s="253" t="s">
        <v>163</v>
      </c>
      <c r="C5" s="254">
        <v>279</v>
      </c>
      <c r="D5" s="254">
        <v>547</v>
      </c>
      <c r="E5" s="254">
        <v>458</v>
      </c>
      <c r="F5" s="254">
        <v>238</v>
      </c>
      <c r="G5" s="254">
        <v>37491</v>
      </c>
      <c r="H5" s="254">
        <v>39718</v>
      </c>
      <c r="I5" s="254">
        <v>0</v>
      </c>
      <c r="J5" s="254">
        <v>2823</v>
      </c>
      <c r="K5" s="254">
        <v>6599</v>
      </c>
      <c r="L5" s="254">
        <v>10533</v>
      </c>
      <c r="M5" s="254">
        <v>0</v>
      </c>
      <c r="N5" s="254">
        <f>SUM(C5:M5)</f>
        <v>98686</v>
      </c>
    </row>
    <row r="6" spans="1:14" ht="24" customHeight="1">
      <c r="A6" s="252" t="s">
        <v>366</v>
      </c>
      <c r="B6" s="253" t="s">
        <v>367</v>
      </c>
      <c r="C6" s="254">
        <v>2590</v>
      </c>
      <c r="D6" s="254">
        <v>0</v>
      </c>
      <c r="E6" s="254">
        <v>972</v>
      </c>
      <c r="F6" s="254">
        <v>6110</v>
      </c>
      <c r="G6" s="254">
        <v>220</v>
      </c>
      <c r="H6" s="254">
        <v>0</v>
      </c>
      <c r="I6" s="254">
        <v>216</v>
      </c>
      <c r="J6" s="254">
        <v>0</v>
      </c>
      <c r="K6" s="254">
        <v>0</v>
      </c>
      <c r="L6" s="254">
        <v>0</v>
      </c>
      <c r="M6" s="254">
        <v>0</v>
      </c>
      <c r="N6" s="254">
        <f t="shared" ref="N6:N9" si="0">SUM(C6:M6)</f>
        <v>10108</v>
      </c>
    </row>
    <row r="7" spans="1:14" ht="24" customHeight="1">
      <c r="A7" s="252" t="s">
        <v>114</v>
      </c>
      <c r="B7" s="253" t="s">
        <v>87</v>
      </c>
      <c r="C7" s="254">
        <v>1348</v>
      </c>
      <c r="D7" s="254">
        <v>0</v>
      </c>
      <c r="E7" s="254">
        <v>1320</v>
      </c>
      <c r="F7" s="254">
        <v>0</v>
      </c>
      <c r="G7" s="254">
        <v>0</v>
      </c>
      <c r="H7" s="254">
        <v>261955</v>
      </c>
      <c r="I7" s="254">
        <v>297643</v>
      </c>
      <c r="J7" s="254">
        <v>0</v>
      </c>
      <c r="K7" s="254">
        <v>0</v>
      </c>
      <c r="L7" s="254">
        <v>234</v>
      </c>
      <c r="M7" s="254">
        <v>508</v>
      </c>
      <c r="N7" s="254">
        <f t="shared" si="0"/>
        <v>563008</v>
      </c>
    </row>
    <row r="8" spans="1:14" ht="24" customHeight="1">
      <c r="A8" s="252" t="s">
        <v>119</v>
      </c>
      <c r="B8" s="253" t="s">
        <v>168</v>
      </c>
      <c r="C8" s="254">
        <v>626</v>
      </c>
      <c r="D8" s="254">
        <v>489</v>
      </c>
      <c r="E8" s="254">
        <v>3949</v>
      </c>
      <c r="F8" s="254">
        <v>2725</v>
      </c>
      <c r="G8" s="254">
        <v>5675</v>
      </c>
      <c r="H8" s="254">
        <v>217</v>
      </c>
      <c r="I8" s="254">
        <v>204</v>
      </c>
      <c r="J8" s="254">
        <v>25010</v>
      </c>
      <c r="K8" s="254">
        <v>2739</v>
      </c>
      <c r="L8" s="254">
        <v>3320</v>
      </c>
      <c r="M8" s="254">
        <v>3389</v>
      </c>
      <c r="N8" s="254">
        <f t="shared" si="0"/>
        <v>48343</v>
      </c>
    </row>
    <row r="9" spans="1:14" ht="24" customHeight="1">
      <c r="A9" s="252" t="s">
        <v>177</v>
      </c>
      <c r="B9" s="253" t="s">
        <v>172</v>
      </c>
      <c r="C9" s="254">
        <v>136905</v>
      </c>
      <c r="D9" s="254">
        <v>59118</v>
      </c>
      <c r="E9" s="254">
        <v>311262</v>
      </c>
      <c r="F9" s="254">
        <v>231011</v>
      </c>
      <c r="G9" s="254">
        <v>130363</v>
      </c>
      <c r="H9" s="254">
        <v>60448</v>
      </c>
      <c r="I9" s="254">
        <v>139106</v>
      </c>
      <c r="J9" s="254">
        <v>109273</v>
      </c>
      <c r="K9" s="254">
        <v>71908</v>
      </c>
      <c r="L9" s="254">
        <v>184737</v>
      </c>
      <c r="M9" s="254">
        <v>160680</v>
      </c>
      <c r="N9" s="254">
        <f t="shared" si="0"/>
        <v>1594811</v>
      </c>
    </row>
    <row r="10" spans="1:14" ht="24" customHeight="1">
      <c r="A10" s="255" t="s">
        <v>471</v>
      </c>
      <c r="B10" s="255" t="s">
        <v>178</v>
      </c>
      <c r="C10" s="256">
        <v>9403</v>
      </c>
      <c r="D10" s="256">
        <v>8756</v>
      </c>
      <c r="E10" s="256">
        <v>4248</v>
      </c>
      <c r="F10" s="256">
        <v>17226</v>
      </c>
      <c r="G10" s="256">
        <v>4338</v>
      </c>
      <c r="H10" s="256">
        <v>2819</v>
      </c>
      <c r="I10" s="256">
        <v>4056</v>
      </c>
      <c r="J10" s="256">
        <v>8596</v>
      </c>
      <c r="K10" s="256">
        <v>9955</v>
      </c>
      <c r="L10" s="256">
        <v>28679</v>
      </c>
      <c r="M10" s="256">
        <v>15796</v>
      </c>
      <c r="N10" s="256">
        <f>SUM(C10:M10)</f>
        <v>113872</v>
      </c>
    </row>
    <row r="11" spans="1:14" ht="24" customHeight="1">
      <c r="A11" s="255" t="s">
        <v>263</v>
      </c>
      <c r="B11" s="255" t="s">
        <v>179</v>
      </c>
      <c r="C11" s="256">
        <v>0</v>
      </c>
      <c r="D11" s="256">
        <v>0</v>
      </c>
      <c r="E11" s="256">
        <v>0</v>
      </c>
      <c r="F11" s="256">
        <v>3045</v>
      </c>
      <c r="G11" s="256">
        <v>927</v>
      </c>
      <c r="H11" s="256">
        <v>0</v>
      </c>
      <c r="I11" s="256">
        <v>0</v>
      </c>
      <c r="J11" s="256">
        <v>0</v>
      </c>
      <c r="K11" s="256">
        <v>0</v>
      </c>
      <c r="L11" s="256">
        <v>0</v>
      </c>
      <c r="M11" s="256">
        <v>2314</v>
      </c>
      <c r="N11" s="256">
        <f t="shared" ref="N11:N17" si="1">SUM(C11:M11)</f>
        <v>6286</v>
      </c>
    </row>
    <row r="12" spans="1:14" ht="24" customHeight="1">
      <c r="A12" s="255" t="s">
        <v>264</v>
      </c>
      <c r="B12" s="255" t="s">
        <v>191</v>
      </c>
      <c r="C12" s="256">
        <v>0</v>
      </c>
      <c r="D12" s="256">
        <v>0</v>
      </c>
      <c r="E12" s="256">
        <v>0</v>
      </c>
      <c r="F12" s="256">
        <v>288</v>
      </c>
      <c r="G12" s="256">
        <v>0</v>
      </c>
      <c r="H12" s="256">
        <v>0</v>
      </c>
      <c r="I12" s="256">
        <v>733</v>
      </c>
      <c r="J12" s="256">
        <v>221</v>
      </c>
      <c r="K12" s="256">
        <v>0</v>
      </c>
      <c r="L12" s="256">
        <v>0</v>
      </c>
      <c r="M12" s="256">
        <v>0</v>
      </c>
      <c r="N12" s="256">
        <f t="shared" si="1"/>
        <v>1242</v>
      </c>
    </row>
    <row r="13" spans="1:14" ht="24" customHeight="1">
      <c r="A13" s="255" t="s">
        <v>266</v>
      </c>
      <c r="B13" s="255" t="s">
        <v>190</v>
      </c>
      <c r="C13" s="256">
        <v>77014</v>
      </c>
      <c r="D13" s="256">
        <v>40322</v>
      </c>
      <c r="E13" s="256">
        <v>213963</v>
      </c>
      <c r="F13" s="256">
        <v>89307</v>
      </c>
      <c r="G13" s="256">
        <v>4456</v>
      </c>
      <c r="H13" s="256">
        <v>47226</v>
      </c>
      <c r="I13" s="256">
        <v>98034</v>
      </c>
      <c r="J13" s="256">
        <v>73754</v>
      </c>
      <c r="K13" s="256">
        <v>42833</v>
      </c>
      <c r="L13" s="256">
        <v>104236</v>
      </c>
      <c r="M13" s="256">
        <v>76240</v>
      </c>
      <c r="N13" s="256">
        <f t="shared" si="1"/>
        <v>867385</v>
      </c>
    </row>
    <row r="14" spans="1:14" ht="24" customHeight="1">
      <c r="A14" s="255" t="s">
        <v>267</v>
      </c>
      <c r="B14" s="255" t="s">
        <v>88</v>
      </c>
      <c r="C14" s="256">
        <v>2092</v>
      </c>
      <c r="D14" s="256">
        <v>220</v>
      </c>
      <c r="E14" s="256">
        <v>2239</v>
      </c>
      <c r="F14" s="256">
        <v>5303</v>
      </c>
      <c r="G14" s="256">
        <v>780</v>
      </c>
      <c r="H14" s="256">
        <v>0</v>
      </c>
      <c r="I14" s="256">
        <v>6599</v>
      </c>
      <c r="J14" s="256">
        <v>403</v>
      </c>
      <c r="K14" s="256">
        <v>490</v>
      </c>
      <c r="L14" s="256">
        <v>0</v>
      </c>
      <c r="M14" s="256">
        <v>266</v>
      </c>
      <c r="N14" s="256">
        <f t="shared" si="1"/>
        <v>18392</v>
      </c>
    </row>
    <row r="15" spans="1:14" ht="24" customHeight="1">
      <c r="A15" s="255" t="s">
        <v>268</v>
      </c>
      <c r="B15" s="255" t="s">
        <v>180</v>
      </c>
      <c r="C15" s="256">
        <v>27636</v>
      </c>
      <c r="D15" s="256">
        <v>225</v>
      </c>
      <c r="E15" s="256">
        <v>30088</v>
      </c>
      <c r="F15" s="256">
        <v>8436</v>
      </c>
      <c r="G15" s="256">
        <v>3548</v>
      </c>
      <c r="H15" s="256">
        <v>226</v>
      </c>
      <c r="I15" s="256">
        <v>27744</v>
      </c>
      <c r="J15" s="256">
        <v>400</v>
      </c>
      <c r="K15" s="256">
        <v>0</v>
      </c>
      <c r="L15" s="256">
        <v>5238</v>
      </c>
      <c r="M15" s="256">
        <v>0</v>
      </c>
      <c r="N15" s="256">
        <f t="shared" si="1"/>
        <v>103541</v>
      </c>
    </row>
    <row r="16" spans="1:14" ht="24" customHeight="1">
      <c r="A16" s="255" t="s">
        <v>269</v>
      </c>
      <c r="B16" s="255" t="s">
        <v>205</v>
      </c>
      <c r="C16" s="256">
        <v>0</v>
      </c>
      <c r="D16" s="256">
        <v>0</v>
      </c>
      <c r="E16" s="256">
        <v>435</v>
      </c>
      <c r="F16" s="256">
        <v>230</v>
      </c>
      <c r="G16" s="256">
        <v>0</v>
      </c>
      <c r="H16" s="256">
        <v>738</v>
      </c>
      <c r="I16" s="256">
        <v>0</v>
      </c>
      <c r="J16" s="256">
        <v>467</v>
      </c>
      <c r="K16" s="256">
        <v>1733</v>
      </c>
      <c r="L16" s="256">
        <v>0</v>
      </c>
      <c r="M16" s="256">
        <v>0</v>
      </c>
      <c r="N16" s="256">
        <f t="shared" si="1"/>
        <v>3603</v>
      </c>
    </row>
    <row r="17" spans="1:14" ht="24" customHeight="1">
      <c r="A17" s="268" t="s">
        <v>270</v>
      </c>
      <c r="B17" s="268" t="s">
        <v>181</v>
      </c>
      <c r="C17" s="256">
        <v>20760</v>
      </c>
      <c r="D17" s="256">
        <v>9595</v>
      </c>
      <c r="E17" s="256">
        <v>60289</v>
      </c>
      <c r="F17" s="256">
        <v>107176</v>
      </c>
      <c r="G17" s="256">
        <v>116314</v>
      </c>
      <c r="H17" s="256">
        <v>9439</v>
      </c>
      <c r="I17" s="256">
        <v>8119</v>
      </c>
      <c r="J17" s="256">
        <v>25432</v>
      </c>
      <c r="K17" s="256">
        <v>16897</v>
      </c>
      <c r="L17" s="256">
        <v>46584</v>
      </c>
      <c r="M17" s="256">
        <v>66064</v>
      </c>
      <c r="N17" s="256">
        <f t="shared" si="1"/>
        <v>486669</v>
      </c>
    </row>
    <row r="18" spans="1:14" ht="24" customHeight="1">
      <c r="A18" s="252" t="s">
        <v>173</v>
      </c>
      <c r="B18" s="253" t="s">
        <v>174</v>
      </c>
      <c r="C18" s="254">
        <v>1270979</v>
      </c>
      <c r="D18" s="254">
        <v>1551676</v>
      </c>
      <c r="E18" s="254">
        <v>1883221</v>
      </c>
      <c r="F18" s="254">
        <v>1435643</v>
      </c>
      <c r="G18" s="254">
        <v>1646191</v>
      </c>
      <c r="H18" s="254">
        <v>1109394</v>
      </c>
      <c r="I18" s="254">
        <v>931421</v>
      </c>
      <c r="J18" s="254">
        <v>1255501</v>
      </c>
      <c r="K18" s="254">
        <v>1349151</v>
      </c>
      <c r="L18" s="254">
        <v>2362810</v>
      </c>
      <c r="M18" s="254">
        <v>2102615</v>
      </c>
      <c r="N18" s="254">
        <f>SUM(C18:M18)</f>
        <v>16898602</v>
      </c>
    </row>
    <row r="19" spans="1:14" ht="24" customHeight="1">
      <c r="A19" s="255" t="s">
        <v>271</v>
      </c>
      <c r="B19" s="255" t="s">
        <v>182</v>
      </c>
      <c r="C19" s="256">
        <v>259028</v>
      </c>
      <c r="D19" s="256">
        <v>329251</v>
      </c>
      <c r="E19" s="256">
        <v>631535</v>
      </c>
      <c r="F19" s="256">
        <v>348917</v>
      </c>
      <c r="G19" s="256">
        <v>348408</v>
      </c>
      <c r="H19" s="256">
        <v>296254</v>
      </c>
      <c r="I19" s="256">
        <v>250059</v>
      </c>
      <c r="J19" s="256">
        <v>340834</v>
      </c>
      <c r="K19" s="256">
        <v>324409</v>
      </c>
      <c r="L19" s="256">
        <v>379727</v>
      </c>
      <c r="M19" s="256">
        <v>318930</v>
      </c>
      <c r="N19" s="256">
        <f>SUM(C19:M19)</f>
        <v>3827352</v>
      </c>
    </row>
    <row r="20" spans="1:14" ht="24" customHeight="1">
      <c r="A20" s="255" t="s">
        <v>472</v>
      </c>
      <c r="B20" s="255" t="s">
        <v>183</v>
      </c>
      <c r="C20" s="256">
        <v>37346</v>
      </c>
      <c r="D20" s="256">
        <v>59245</v>
      </c>
      <c r="E20" s="256">
        <v>45342</v>
      </c>
      <c r="F20" s="256">
        <v>29763</v>
      </c>
      <c r="G20" s="256">
        <v>33633</v>
      </c>
      <c r="H20" s="256">
        <v>25376</v>
      </c>
      <c r="I20" s="256">
        <v>22322</v>
      </c>
      <c r="J20" s="256">
        <v>148586</v>
      </c>
      <c r="K20" s="256">
        <v>17897</v>
      </c>
      <c r="L20" s="256">
        <v>170512</v>
      </c>
      <c r="M20" s="256">
        <v>31940</v>
      </c>
      <c r="N20" s="256">
        <f t="shared" ref="N20:N21" si="2">SUM(C20:M20)</f>
        <v>621962</v>
      </c>
    </row>
    <row r="21" spans="1:14" ht="24" customHeight="1">
      <c r="A21" s="255" t="s">
        <v>273</v>
      </c>
      <c r="B21" s="255" t="s">
        <v>184</v>
      </c>
      <c r="C21" s="256">
        <v>974605</v>
      </c>
      <c r="D21" s="256">
        <v>1163180</v>
      </c>
      <c r="E21" s="256">
        <v>1206344</v>
      </c>
      <c r="F21" s="256">
        <v>1056963</v>
      </c>
      <c r="G21" s="256">
        <v>1264150</v>
      </c>
      <c r="H21" s="256">
        <v>787764</v>
      </c>
      <c r="I21" s="256">
        <v>659040</v>
      </c>
      <c r="J21" s="256">
        <v>766081</v>
      </c>
      <c r="K21" s="256">
        <v>1006845</v>
      </c>
      <c r="L21" s="256">
        <v>1812571</v>
      </c>
      <c r="M21" s="256">
        <v>1751745</v>
      </c>
      <c r="N21" s="256">
        <f t="shared" si="2"/>
        <v>12449288</v>
      </c>
    </row>
    <row r="22" spans="1:14" ht="24" customHeight="1">
      <c r="A22" s="280" t="s">
        <v>499</v>
      </c>
      <c r="B22" s="259" t="s">
        <v>195</v>
      </c>
      <c r="C22" s="260">
        <v>0</v>
      </c>
      <c r="D22" s="260">
        <v>0</v>
      </c>
      <c r="E22" s="260">
        <v>1900</v>
      </c>
      <c r="F22" s="260">
        <v>480</v>
      </c>
      <c r="G22" s="260">
        <v>210</v>
      </c>
      <c r="H22" s="260">
        <v>0</v>
      </c>
      <c r="I22" s="260">
        <v>0</v>
      </c>
      <c r="J22" s="260">
        <v>0</v>
      </c>
      <c r="K22" s="260">
        <v>0</v>
      </c>
      <c r="L22" s="260">
        <v>0</v>
      </c>
      <c r="M22" s="260">
        <v>0</v>
      </c>
      <c r="N22" s="260">
        <f>SUM(C22:M22)</f>
        <v>2590</v>
      </c>
    </row>
    <row r="23" spans="1:14" ht="24" customHeight="1">
      <c r="A23" s="280" t="s">
        <v>443</v>
      </c>
      <c r="B23" s="259" t="s">
        <v>185</v>
      </c>
      <c r="C23" s="260">
        <v>902296</v>
      </c>
      <c r="D23" s="260">
        <v>101346</v>
      </c>
      <c r="E23" s="260">
        <v>1060427</v>
      </c>
      <c r="F23" s="260">
        <v>1041498</v>
      </c>
      <c r="G23" s="260">
        <v>1197512</v>
      </c>
      <c r="H23" s="260">
        <v>782916</v>
      </c>
      <c r="I23" s="260">
        <v>657779</v>
      </c>
      <c r="J23" s="260">
        <v>757320</v>
      </c>
      <c r="K23" s="260">
        <v>961214</v>
      </c>
      <c r="L23" s="260">
        <v>1808903</v>
      </c>
      <c r="M23" s="260">
        <v>1749210</v>
      </c>
      <c r="N23" s="260">
        <f t="shared" ref="N23:N28" si="3">SUM(C23:M23)</f>
        <v>11020421</v>
      </c>
    </row>
    <row r="24" spans="1:14" ht="24" customHeight="1">
      <c r="A24" s="259" t="s">
        <v>473</v>
      </c>
      <c r="B24" s="259" t="s">
        <v>193</v>
      </c>
      <c r="C24" s="260">
        <v>4160</v>
      </c>
      <c r="D24" s="260">
        <v>1362</v>
      </c>
      <c r="E24" s="260">
        <v>1435</v>
      </c>
      <c r="F24" s="260">
        <v>2940</v>
      </c>
      <c r="G24" s="260">
        <v>3825</v>
      </c>
      <c r="H24" s="260">
        <v>0</v>
      </c>
      <c r="I24" s="260">
        <v>0</v>
      </c>
      <c r="J24" s="260">
        <v>5425</v>
      </c>
      <c r="K24" s="260">
        <v>420</v>
      </c>
      <c r="L24" s="260">
        <v>3668</v>
      </c>
      <c r="M24" s="260">
        <v>2535</v>
      </c>
      <c r="N24" s="260">
        <f t="shared" si="3"/>
        <v>25770</v>
      </c>
    </row>
    <row r="25" spans="1:14" ht="24" customHeight="1">
      <c r="A25" s="259" t="s">
        <v>446</v>
      </c>
      <c r="B25" s="259" t="s">
        <v>194</v>
      </c>
      <c r="C25" s="260">
        <v>2478</v>
      </c>
      <c r="D25" s="260">
        <v>464</v>
      </c>
      <c r="E25" s="260">
        <v>0</v>
      </c>
      <c r="F25" s="260">
        <v>2745</v>
      </c>
      <c r="G25" s="260">
        <v>6353</v>
      </c>
      <c r="H25" s="260">
        <v>4848</v>
      </c>
      <c r="I25" s="260">
        <v>1261</v>
      </c>
      <c r="J25" s="260">
        <v>2474</v>
      </c>
      <c r="K25" s="260">
        <v>211</v>
      </c>
      <c r="L25" s="260">
        <v>0</v>
      </c>
      <c r="M25" s="260">
        <v>0</v>
      </c>
      <c r="N25" s="260">
        <f t="shared" si="3"/>
        <v>20834</v>
      </c>
    </row>
    <row r="26" spans="1:14" ht="24" customHeight="1">
      <c r="A26" s="259" t="s">
        <v>500</v>
      </c>
      <c r="B26" s="259" t="s">
        <v>632</v>
      </c>
      <c r="C26" s="260">
        <v>370</v>
      </c>
      <c r="D26" s="260">
        <v>1608</v>
      </c>
      <c r="E26" s="260">
        <v>940</v>
      </c>
      <c r="F26" s="260">
        <v>0</v>
      </c>
      <c r="G26" s="260">
        <v>0</v>
      </c>
      <c r="H26" s="260">
        <v>0</v>
      </c>
      <c r="I26" s="260">
        <v>0</v>
      </c>
      <c r="J26" s="260">
        <v>0</v>
      </c>
      <c r="K26" s="260">
        <v>0</v>
      </c>
      <c r="L26" s="260">
        <v>0</v>
      </c>
      <c r="M26" s="260">
        <v>0</v>
      </c>
      <c r="N26" s="260">
        <f t="shared" si="3"/>
        <v>2918</v>
      </c>
    </row>
    <row r="27" spans="1:14" s="278" customFormat="1" ht="24" customHeight="1">
      <c r="A27" s="259" t="s">
        <v>447</v>
      </c>
      <c r="B27" s="259" t="s">
        <v>365</v>
      </c>
      <c r="C27" s="260">
        <v>0</v>
      </c>
      <c r="D27" s="260">
        <v>0</v>
      </c>
      <c r="E27" s="260">
        <v>0</v>
      </c>
      <c r="F27" s="260">
        <v>0</v>
      </c>
      <c r="G27" s="260">
        <v>0</v>
      </c>
      <c r="H27" s="260">
        <v>0</v>
      </c>
      <c r="I27" s="260">
        <v>0</v>
      </c>
      <c r="J27" s="260">
        <v>862</v>
      </c>
      <c r="K27" s="260">
        <v>0</v>
      </c>
      <c r="L27" s="260">
        <v>0</v>
      </c>
      <c r="M27" s="260">
        <v>0</v>
      </c>
      <c r="N27" s="260">
        <f t="shared" si="3"/>
        <v>862</v>
      </c>
    </row>
    <row r="28" spans="1:14" ht="24" customHeight="1">
      <c r="A28" s="259" t="s">
        <v>475</v>
      </c>
      <c r="B28" s="259" t="s">
        <v>207</v>
      </c>
      <c r="C28" s="260">
        <v>65301</v>
      </c>
      <c r="D28" s="260">
        <v>146500</v>
      </c>
      <c r="E28" s="260">
        <v>141642</v>
      </c>
      <c r="F28" s="260">
        <v>9300</v>
      </c>
      <c r="G28" s="260">
        <v>56250</v>
      </c>
      <c r="H28" s="260">
        <v>0</v>
      </c>
      <c r="I28" s="260">
        <v>0</v>
      </c>
      <c r="J28" s="260">
        <v>0</v>
      </c>
      <c r="K28" s="260">
        <v>45000</v>
      </c>
      <c r="L28" s="260">
        <v>0</v>
      </c>
      <c r="M28" s="260">
        <v>0</v>
      </c>
      <c r="N28" s="260">
        <f t="shared" si="3"/>
        <v>463993</v>
      </c>
    </row>
    <row r="29" spans="1:14" ht="24" customHeight="1">
      <c r="A29" s="252" t="s">
        <v>125</v>
      </c>
      <c r="B29" s="253" t="s">
        <v>89</v>
      </c>
      <c r="C29" s="254">
        <v>21119</v>
      </c>
      <c r="D29" s="254">
        <v>19152</v>
      </c>
      <c r="E29" s="254">
        <v>49244</v>
      </c>
      <c r="F29" s="254">
        <v>26835</v>
      </c>
      <c r="G29" s="254">
        <v>37863</v>
      </c>
      <c r="H29" s="254">
        <v>24088</v>
      </c>
      <c r="I29" s="254">
        <v>24648</v>
      </c>
      <c r="J29" s="254">
        <v>31223</v>
      </c>
      <c r="K29" s="254">
        <v>26821</v>
      </c>
      <c r="L29" s="254">
        <v>113438</v>
      </c>
      <c r="M29" s="254">
        <v>106470</v>
      </c>
      <c r="N29" s="254">
        <f>SUM(C29:M29)</f>
        <v>480901</v>
      </c>
    </row>
    <row r="30" spans="1:14" ht="24" customHeight="1">
      <c r="A30" s="252" t="s">
        <v>90</v>
      </c>
      <c r="B30" s="253" t="s">
        <v>91</v>
      </c>
      <c r="C30" s="254">
        <v>25360</v>
      </c>
      <c r="D30" s="254">
        <v>33255</v>
      </c>
      <c r="E30" s="254">
        <v>41102</v>
      </c>
      <c r="F30" s="254">
        <v>66052</v>
      </c>
      <c r="G30" s="254">
        <v>23642</v>
      </c>
      <c r="H30" s="254">
        <v>24905</v>
      </c>
      <c r="I30" s="254">
        <v>19092</v>
      </c>
      <c r="J30" s="254">
        <v>20539</v>
      </c>
      <c r="K30" s="254">
        <v>101307</v>
      </c>
      <c r="L30" s="254">
        <v>69786</v>
      </c>
      <c r="M30" s="254">
        <v>38545</v>
      </c>
      <c r="N30" s="254">
        <f>SUM(C30:M30)</f>
        <v>463585</v>
      </c>
    </row>
    <row r="31" spans="1:14" ht="24" customHeight="1">
      <c r="A31" s="273" t="s">
        <v>3</v>
      </c>
      <c r="B31" s="274" t="s">
        <v>134</v>
      </c>
      <c r="C31" s="281">
        <f t="shared" ref="C31:F31" si="4">SUM(C5:C6,C7:C8,C9,C18,C29,C30)</f>
        <v>1459206</v>
      </c>
      <c r="D31" s="281">
        <f t="shared" si="4"/>
        <v>1664237</v>
      </c>
      <c r="E31" s="281">
        <f t="shared" si="4"/>
        <v>2291528</v>
      </c>
      <c r="F31" s="281">
        <f t="shared" si="4"/>
        <v>1768614</v>
      </c>
      <c r="G31" s="281">
        <f t="shared" ref="G31:L31" si="5">SUM(G5:G6,G7:G8,G9,G18,G29,G30)</f>
        <v>1881445</v>
      </c>
      <c r="H31" s="281">
        <f t="shared" si="5"/>
        <v>1520725</v>
      </c>
      <c r="I31" s="281">
        <f t="shared" si="5"/>
        <v>1412330</v>
      </c>
      <c r="J31" s="281">
        <f t="shared" si="5"/>
        <v>1444369</v>
      </c>
      <c r="K31" s="281">
        <f t="shared" si="5"/>
        <v>1558525</v>
      </c>
      <c r="L31" s="281">
        <f t="shared" si="5"/>
        <v>2744858</v>
      </c>
      <c r="M31" s="281">
        <f>SUM(M5:M6,M7:M8,M9,M18,M29,M30)</f>
        <v>2412207</v>
      </c>
      <c r="N31" s="281">
        <f>SUM(C31:M31)</f>
        <v>20158044</v>
      </c>
    </row>
    <row r="33" spans="1:2">
      <c r="A33" s="71" t="s">
        <v>743</v>
      </c>
      <c r="B33" s="71" t="s">
        <v>742</v>
      </c>
    </row>
    <row r="34" spans="1:2" ht="24" customHeight="1"/>
    <row r="35" spans="1:2" ht="24" customHeight="1"/>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sheetData>
  <phoneticPr fontId="2"/>
  <pageMargins left="0.78740157480314965" right="0.78740157480314965" top="0.98425196850393704" bottom="0.98425196850393704" header="0.51181102362204722" footer="0.51181102362204722"/>
  <pageSetup paperSize="9" scale="76" orientation="landscape" horizontalDpi="300" verticalDpi="300" r:id="rId1"/>
  <headerFooter alignWithMargins="0">
    <oddFooter>&amp;R35</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N62"/>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75" customHeight="1"/>
  <cols>
    <col min="1" max="2" width="50.83203125" style="277" customWidth="1"/>
    <col min="3" max="14" width="15.83203125" style="277" customWidth="1"/>
    <col min="15" max="16384" width="9" style="277"/>
  </cols>
  <sheetData>
    <row r="1" spans="1:14" s="294" customFormat="1" ht="24" customHeight="1">
      <c r="A1" s="245" t="s">
        <v>835</v>
      </c>
    </row>
    <row r="2" spans="1:14" ht="24" customHeight="1">
      <c r="A2" s="245" t="s">
        <v>837</v>
      </c>
      <c r="C2" s="294"/>
      <c r="D2" s="294"/>
      <c r="E2" s="294"/>
      <c r="F2" s="294"/>
      <c r="G2" s="294"/>
      <c r="H2" s="294"/>
      <c r="I2" s="294"/>
      <c r="J2" s="294"/>
      <c r="K2" s="294"/>
      <c r="L2" s="294"/>
      <c r="M2" s="294"/>
    </row>
    <row r="3" spans="1:14" ht="24" customHeight="1">
      <c r="A3" s="244"/>
      <c r="B3" s="246"/>
      <c r="C3" s="247"/>
      <c r="D3" s="247"/>
      <c r="E3" s="247"/>
      <c r="F3" s="247"/>
      <c r="G3" s="247"/>
      <c r="H3" s="247"/>
      <c r="I3" s="247"/>
      <c r="J3" s="246"/>
      <c r="K3" s="246"/>
      <c r="L3" s="246"/>
      <c r="M3" s="247"/>
      <c r="N3" s="248" t="s">
        <v>161</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164</v>
      </c>
      <c r="B5" s="253" t="s">
        <v>163</v>
      </c>
      <c r="C5" s="254">
        <v>505671</v>
      </c>
      <c r="D5" s="254">
        <v>100402</v>
      </c>
      <c r="E5" s="254">
        <v>247834</v>
      </c>
      <c r="F5" s="254">
        <v>274171</v>
      </c>
      <c r="G5" s="254">
        <v>555313</v>
      </c>
      <c r="H5" s="254">
        <v>338282</v>
      </c>
      <c r="I5" s="254">
        <v>61458</v>
      </c>
      <c r="J5" s="254">
        <v>30650</v>
      </c>
      <c r="K5" s="254">
        <v>107320</v>
      </c>
      <c r="L5" s="254">
        <v>194501</v>
      </c>
      <c r="M5" s="254">
        <v>69078</v>
      </c>
      <c r="N5" s="254">
        <f>SUM(C5:M5)</f>
        <v>2484680</v>
      </c>
    </row>
    <row r="6" spans="1:14" ht="24" customHeight="1">
      <c r="A6" s="268" t="s">
        <v>543</v>
      </c>
      <c r="B6" s="268" t="s">
        <v>212</v>
      </c>
      <c r="C6" s="256">
        <v>0</v>
      </c>
      <c r="D6" s="256">
        <v>2581</v>
      </c>
      <c r="E6" s="256">
        <v>1918</v>
      </c>
      <c r="F6" s="256">
        <v>1648</v>
      </c>
      <c r="G6" s="256">
        <v>1591</v>
      </c>
      <c r="H6" s="256">
        <v>3006</v>
      </c>
      <c r="I6" s="256">
        <v>2675</v>
      </c>
      <c r="J6" s="256">
        <v>5817</v>
      </c>
      <c r="K6" s="256">
        <v>0</v>
      </c>
      <c r="L6" s="256">
        <v>2103</v>
      </c>
      <c r="M6" s="256">
        <v>8188</v>
      </c>
      <c r="N6" s="257">
        <f>SUM(C6:M6)</f>
        <v>29527</v>
      </c>
    </row>
    <row r="7" spans="1:14" ht="24" customHeight="1">
      <c r="A7" s="255" t="s">
        <v>477</v>
      </c>
      <c r="B7" s="255" t="s">
        <v>166</v>
      </c>
      <c r="C7" s="256">
        <v>505671</v>
      </c>
      <c r="D7" s="256">
        <v>97821</v>
      </c>
      <c r="E7" s="256">
        <v>240419</v>
      </c>
      <c r="F7" s="256">
        <v>272523</v>
      </c>
      <c r="G7" s="256">
        <v>553722</v>
      </c>
      <c r="H7" s="256">
        <v>335276</v>
      </c>
      <c r="I7" s="256">
        <v>58783</v>
      </c>
      <c r="J7" s="256">
        <v>10928</v>
      </c>
      <c r="K7" s="256">
        <v>0</v>
      </c>
      <c r="L7" s="256">
        <v>0</v>
      </c>
      <c r="M7" s="256">
        <v>2336</v>
      </c>
      <c r="N7" s="257">
        <f>SUM(C7:M7)</f>
        <v>2077479</v>
      </c>
    </row>
    <row r="8" spans="1:14" s="287" customFormat="1" ht="24" customHeight="1">
      <c r="A8" s="259" t="s">
        <v>476</v>
      </c>
      <c r="B8" s="259" t="s">
        <v>223</v>
      </c>
      <c r="C8" s="260">
        <v>0</v>
      </c>
      <c r="D8" s="260">
        <v>0</v>
      </c>
      <c r="E8" s="260">
        <v>0</v>
      </c>
      <c r="F8" s="260">
        <v>0</v>
      </c>
      <c r="G8" s="260">
        <v>0</v>
      </c>
      <c r="H8" s="291">
        <v>0</v>
      </c>
      <c r="I8" s="260">
        <v>0</v>
      </c>
      <c r="J8" s="260">
        <v>0</v>
      </c>
      <c r="K8" s="260">
        <v>0</v>
      </c>
      <c r="L8" s="260">
        <v>0</v>
      </c>
      <c r="M8" s="260">
        <v>820</v>
      </c>
      <c r="N8" s="260">
        <f>SUM(C8:M8)</f>
        <v>820</v>
      </c>
    </row>
    <row r="9" spans="1:14" ht="24" customHeight="1">
      <c r="A9" s="295" t="s">
        <v>478</v>
      </c>
      <c r="B9" s="295" t="s">
        <v>633</v>
      </c>
      <c r="C9" s="286">
        <v>99513</v>
      </c>
      <c r="D9" s="286">
        <v>0</v>
      </c>
      <c r="E9" s="286">
        <v>215</v>
      </c>
      <c r="F9" s="286">
        <v>0</v>
      </c>
      <c r="G9" s="286">
        <v>0</v>
      </c>
      <c r="H9" s="286">
        <v>0</v>
      </c>
      <c r="I9" s="286">
        <v>0</v>
      </c>
      <c r="J9" s="286">
        <v>0</v>
      </c>
      <c r="K9" s="286">
        <v>0</v>
      </c>
      <c r="L9" s="286">
        <v>0</v>
      </c>
      <c r="M9" s="286">
        <v>0</v>
      </c>
      <c r="N9" s="260">
        <f>SUM(C9:M9)</f>
        <v>99728</v>
      </c>
    </row>
    <row r="10" spans="1:14" ht="24" customHeight="1">
      <c r="A10" s="295" t="s">
        <v>479</v>
      </c>
      <c r="B10" s="295" t="s">
        <v>606</v>
      </c>
      <c r="C10" s="286">
        <v>41549</v>
      </c>
      <c r="D10" s="286">
        <v>0</v>
      </c>
      <c r="E10" s="286">
        <v>273</v>
      </c>
      <c r="F10" s="286">
        <v>0</v>
      </c>
      <c r="G10" s="286">
        <v>0</v>
      </c>
      <c r="H10" s="286">
        <v>0</v>
      </c>
      <c r="I10" s="286">
        <v>0</v>
      </c>
      <c r="J10" s="286">
        <v>0</v>
      </c>
      <c r="K10" s="286">
        <v>0</v>
      </c>
      <c r="L10" s="286">
        <v>0</v>
      </c>
      <c r="M10" s="286">
        <v>0</v>
      </c>
      <c r="N10" s="260">
        <f t="shared" ref="N10:N18" si="0">SUM(C10:M10)</f>
        <v>41822</v>
      </c>
    </row>
    <row r="11" spans="1:14" ht="24" customHeight="1">
      <c r="A11" s="295" t="s">
        <v>508</v>
      </c>
      <c r="B11" s="295" t="s">
        <v>607</v>
      </c>
      <c r="C11" s="286">
        <v>15863</v>
      </c>
      <c r="D11" s="286">
        <v>0</v>
      </c>
      <c r="E11" s="286">
        <v>0</v>
      </c>
      <c r="F11" s="286">
        <v>0</v>
      </c>
      <c r="G11" s="286">
        <v>0</v>
      </c>
      <c r="H11" s="286">
        <v>0</v>
      </c>
      <c r="I11" s="286">
        <v>0</v>
      </c>
      <c r="J11" s="286">
        <v>0</v>
      </c>
      <c r="K11" s="286">
        <v>0</v>
      </c>
      <c r="L11" s="286">
        <v>0</v>
      </c>
      <c r="M11" s="286">
        <v>0</v>
      </c>
      <c r="N11" s="260">
        <f t="shared" si="0"/>
        <v>15863</v>
      </c>
    </row>
    <row r="12" spans="1:14" ht="24" customHeight="1">
      <c r="A12" s="258" t="s">
        <v>483</v>
      </c>
      <c r="B12" s="259" t="s">
        <v>230</v>
      </c>
      <c r="C12" s="260">
        <v>202032</v>
      </c>
      <c r="D12" s="260">
        <v>88398</v>
      </c>
      <c r="E12" s="260">
        <v>239931</v>
      </c>
      <c r="F12" s="260">
        <v>266485</v>
      </c>
      <c r="G12" s="260">
        <v>434065</v>
      </c>
      <c r="H12" s="260">
        <v>227245</v>
      </c>
      <c r="I12" s="260">
        <v>33802</v>
      </c>
      <c r="J12" s="260">
        <v>2605</v>
      </c>
      <c r="K12" s="260">
        <v>0</v>
      </c>
      <c r="L12" s="260">
        <v>0</v>
      </c>
      <c r="M12" s="260">
        <v>0</v>
      </c>
      <c r="N12" s="260">
        <f t="shared" si="0"/>
        <v>1494563</v>
      </c>
    </row>
    <row r="13" spans="1:14" ht="24" customHeight="1">
      <c r="A13" s="259" t="s">
        <v>503</v>
      </c>
      <c r="B13" s="259" t="s">
        <v>231</v>
      </c>
      <c r="C13" s="260">
        <v>29312</v>
      </c>
      <c r="D13" s="260">
        <v>4494</v>
      </c>
      <c r="E13" s="260">
        <v>0</v>
      </c>
      <c r="F13" s="260">
        <v>0</v>
      </c>
      <c r="G13" s="260">
        <v>4671</v>
      </c>
      <c r="H13" s="260">
        <v>23259</v>
      </c>
      <c r="I13" s="260">
        <v>8472</v>
      </c>
      <c r="J13" s="260">
        <v>0</v>
      </c>
      <c r="K13" s="260">
        <v>0</v>
      </c>
      <c r="L13" s="260">
        <v>0</v>
      </c>
      <c r="M13" s="260">
        <v>0</v>
      </c>
      <c r="N13" s="260">
        <f t="shared" si="0"/>
        <v>70208</v>
      </c>
    </row>
    <row r="14" spans="1:14" s="246" customFormat="1" ht="24" customHeight="1">
      <c r="A14" s="259" t="s">
        <v>484</v>
      </c>
      <c r="B14" s="259" t="s">
        <v>232</v>
      </c>
      <c r="C14" s="260">
        <v>116354</v>
      </c>
      <c r="D14" s="260">
        <v>4929</v>
      </c>
      <c r="E14" s="260">
        <v>0</v>
      </c>
      <c r="F14" s="260">
        <v>0</v>
      </c>
      <c r="G14" s="260">
        <v>114986</v>
      </c>
      <c r="H14" s="260">
        <v>69586</v>
      </c>
      <c r="I14" s="260">
        <v>8057</v>
      </c>
      <c r="J14" s="260">
        <v>0</v>
      </c>
      <c r="K14" s="260">
        <v>0</v>
      </c>
      <c r="L14" s="260">
        <v>0</v>
      </c>
      <c r="M14" s="260">
        <v>0</v>
      </c>
      <c r="N14" s="260">
        <f t="shared" si="0"/>
        <v>313912</v>
      </c>
    </row>
    <row r="15" spans="1:14" s="246" customFormat="1" ht="24" customHeight="1">
      <c r="A15" s="259" t="s">
        <v>509</v>
      </c>
      <c r="B15" s="259" t="s">
        <v>234</v>
      </c>
      <c r="C15" s="260">
        <v>606</v>
      </c>
      <c r="D15" s="260">
        <v>0</v>
      </c>
      <c r="E15" s="260">
        <v>0</v>
      </c>
      <c r="F15" s="260">
        <v>0</v>
      </c>
      <c r="G15" s="260">
        <v>0</v>
      </c>
      <c r="H15" s="260">
        <v>4418</v>
      </c>
      <c r="I15" s="260">
        <v>0</v>
      </c>
      <c r="J15" s="260">
        <v>0</v>
      </c>
      <c r="K15" s="260">
        <v>0</v>
      </c>
      <c r="L15" s="260">
        <v>0</v>
      </c>
      <c r="M15" s="260">
        <v>0</v>
      </c>
      <c r="N15" s="260">
        <f t="shared" si="0"/>
        <v>5024</v>
      </c>
    </row>
    <row r="16" spans="1:14" s="287" customFormat="1" ht="24" customHeight="1">
      <c r="A16" s="259" t="s">
        <v>504</v>
      </c>
      <c r="B16" s="259" t="s">
        <v>233</v>
      </c>
      <c r="C16" s="260">
        <v>0</v>
      </c>
      <c r="D16" s="260">
        <v>0</v>
      </c>
      <c r="E16" s="260">
        <v>0</v>
      </c>
      <c r="F16" s="260">
        <v>0</v>
      </c>
      <c r="G16" s="260">
        <v>0</v>
      </c>
      <c r="H16" s="260">
        <v>903</v>
      </c>
      <c r="I16" s="260">
        <v>0</v>
      </c>
      <c r="J16" s="296">
        <v>0</v>
      </c>
      <c r="K16" s="296">
        <v>0</v>
      </c>
      <c r="L16" s="296">
        <v>0</v>
      </c>
      <c r="M16" s="260">
        <v>0</v>
      </c>
      <c r="N16" s="260">
        <f t="shared" si="0"/>
        <v>903</v>
      </c>
    </row>
    <row r="17" spans="1:14" s="246" customFormat="1" ht="24" customHeight="1">
      <c r="A17" s="259" t="s">
        <v>485</v>
      </c>
      <c r="B17" s="259" t="s">
        <v>250</v>
      </c>
      <c r="C17" s="260">
        <v>0</v>
      </c>
      <c r="D17" s="260">
        <v>0</v>
      </c>
      <c r="E17" s="260">
        <v>0</v>
      </c>
      <c r="F17" s="260">
        <v>6038</v>
      </c>
      <c r="G17" s="260">
        <v>0</v>
      </c>
      <c r="H17" s="260">
        <v>9865</v>
      </c>
      <c r="I17" s="260">
        <v>8452</v>
      </c>
      <c r="J17" s="260">
        <v>8323</v>
      </c>
      <c r="K17" s="260">
        <v>0</v>
      </c>
      <c r="L17" s="260">
        <v>0</v>
      </c>
      <c r="M17" s="260">
        <v>0</v>
      </c>
      <c r="N17" s="260">
        <f t="shared" si="0"/>
        <v>32678</v>
      </c>
    </row>
    <row r="18" spans="1:14" s="246" customFormat="1" ht="24" customHeight="1">
      <c r="A18" s="259" t="s">
        <v>544</v>
      </c>
      <c r="B18" s="259" t="s">
        <v>599</v>
      </c>
      <c r="C18" s="260">
        <v>442</v>
      </c>
      <c r="D18" s="260">
        <v>0</v>
      </c>
      <c r="E18" s="260">
        <v>0</v>
      </c>
      <c r="F18" s="260">
        <v>0</v>
      </c>
      <c r="G18" s="260">
        <v>0</v>
      </c>
      <c r="H18" s="260">
        <v>0</v>
      </c>
      <c r="I18" s="260">
        <v>0</v>
      </c>
      <c r="J18" s="260">
        <v>0</v>
      </c>
      <c r="K18" s="260">
        <v>0</v>
      </c>
      <c r="L18" s="260">
        <v>0</v>
      </c>
      <c r="M18" s="260">
        <v>1516</v>
      </c>
      <c r="N18" s="260">
        <f t="shared" si="0"/>
        <v>1958</v>
      </c>
    </row>
    <row r="19" spans="1:14" s="246" customFormat="1" ht="24" customHeight="1">
      <c r="A19" s="255" t="s">
        <v>281</v>
      </c>
      <c r="B19" s="255" t="s">
        <v>170</v>
      </c>
      <c r="C19" s="256">
        <v>0</v>
      </c>
      <c r="D19" s="256">
        <v>0</v>
      </c>
      <c r="E19" s="256">
        <v>0</v>
      </c>
      <c r="F19" s="256">
        <v>0</v>
      </c>
      <c r="G19" s="256">
        <v>0</v>
      </c>
      <c r="H19" s="256">
        <v>0</v>
      </c>
      <c r="I19" s="256">
        <v>0</v>
      </c>
      <c r="J19" s="256">
        <v>3038</v>
      </c>
      <c r="K19" s="256">
        <v>0</v>
      </c>
      <c r="L19" s="256">
        <v>0</v>
      </c>
      <c r="M19" s="256">
        <v>0</v>
      </c>
      <c r="N19" s="257">
        <f t="shared" ref="N19:N28" si="1">SUM(C19:M19)</f>
        <v>3038</v>
      </c>
    </row>
    <row r="20" spans="1:14" s="246" customFormat="1" ht="24" customHeight="1">
      <c r="A20" s="259" t="s">
        <v>533</v>
      </c>
      <c r="B20" s="259" t="s">
        <v>240</v>
      </c>
      <c r="C20" s="260">
        <v>0</v>
      </c>
      <c r="D20" s="260">
        <v>0</v>
      </c>
      <c r="E20" s="260">
        <v>0</v>
      </c>
      <c r="F20" s="260">
        <v>0</v>
      </c>
      <c r="G20" s="260">
        <v>0</v>
      </c>
      <c r="H20" s="260">
        <v>0</v>
      </c>
      <c r="I20" s="260">
        <v>0</v>
      </c>
      <c r="J20" s="260">
        <v>3038</v>
      </c>
      <c r="K20" s="260">
        <v>0</v>
      </c>
      <c r="L20" s="260">
        <v>0</v>
      </c>
      <c r="M20" s="260">
        <v>0</v>
      </c>
      <c r="N20" s="260">
        <f t="shared" si="1"/>
        <v>3038</v>
      </c>
    </row>
    <row r="21" spans="1:14" ht="24" customHeight="1">
      <c r="A21" s="255" t="s">
        <v>515</v>
      </c>
      <c r="B21" s="255" t="s">
        <v>198</v>
      </c>
      <c r="C21" s="256">
        <v>0</v>
      </c>
      <c r="D21" s="256">
        <v>0</v>
      </c>
      <c r="E21" s="256">
        <v>5497</v>
      </c>
      <c r="F21" s="256">
        <v>0</v>
      </c>
      <c r="G21" s="256">
        <v>0</v>
      </c>
      <c r="H21" s="256">
        <v>0</v>
      </c>
      <c r="I21" s="256">
        <v>0</v>
      </c>
      <c r="J21" s="256">
        <v>10867</v>
      </c>
      <c r="K21" s="256">
        <v>107320</v>
      </c>
      <c r="L21" s="256">
        <v>192398</v>
      </c>
      <c r="M21" s="256">
        <v>58554</v>
      </c>
      <c r="N21" s="257">
        <f t="shared" si="1"/>
        <v>374636</v>
      </c>
    </row>
    <row r="22" spans="1:14" ht="24" customHeight="1">
      <c r="A22" s="266" t="s">
        <v>366</v>
      </c>
      <c r="B22" s="267" t="s">
        <v>619</v>
      </c>
      <c r="C22" s="265">
        <v>294683</v>
      </c>
      <c r="D22" s="265">
        <v>556410</v>
      </c>
      <c r="E22" s="265">
        <v>134261</v>
      </c>
      <c r="F22" s="265">
        <v>176602</v>
      </c>
      <c r="G22" s="265">
        <v>0</v>
      </c>
      <c r="H22" s="265">
        <v>0</v>
      </c>
      <c r="I22" s="265">
        <v>0</v>
      </c>
      <c r="J22" s="265">
        <v>0</v>
      </c>
      <c r="K22" s="265">
        <v>0</v>
      </c>
      <c r="L22" s="265">
        <v>0</v>
      </c>
      <c r="M22" s="265">
        <v>996</v>
      </c>
      <c r="N22" s="265">
        <f t="shared" si="1"/>
        <v>1162952</v>
      </c>
    </row>
    <row r="23" spans="1:14" ht="24" customHeight="1">
      <c r="A23" s="255" t="s">
        <v>519</v>
      </c>
      <c r="B23" s="255" t="s">
        <v>634</v>
      </c>
      <c r="C23" s="256">
        <v>294683</v>
      </c>
      <c r="D23" s="256">
        <v>550149</v>
      </c>
      <c r="E23" s="256">
        <v>134261</v>
      </c>
      <c r="F23" s="256">
        <v>174026</v>
      </c>
      <c r="G23" s="256">
        <v>0</v>
      </c>
      <c r="H23" s="256">
        <v>0</v>
      </c>
      <c r="I23" s="256">
        <v>0</v>
      </c>
      <c r="J23" s="256">
        <v>0</v>
      </c>
      <c r="K23" s="256">
        <v>0</v>
      </c>
      <c r="L23" s="256">
        <v>0</v>
      </c>
      <c r="M23" s="256">
        <v>0</v>
      </c>
      <c r="N23" s="257">
        <f t="shared" si="1"/>
        <v>1153119</v>
      </c>
    </row>
    <row r="24" spans="1:14" ht="24" customHeight="1">
      <c r="A24" s="255" t="s">
        <v>637</v>
      </c>
      <c r="B24" s="255" t="s">
        <v>635</v>
      </c>
      <c r="C24" s="256">
        <v>0</v>
      </c>
      <c r="D24" s="256">
        <v>6261</v>
      </c>
      <c r="E24" s="256">
        <v>0</v>
      </c>
      <c r="F24" s="256">
        <v>2576</v>
      </c>
      <c r="G24" s="256">
        <v>0</v>
      </c>
      <c r="H24" s="256">
        <v>0</v>
      </c>
      <c r="I24" s="256">
        <v>0</v>
      </c>
      <c r="J24" s="256">
        <v>0</v>
      </c>
      <c r="K24" s="256">
        <v>0</v>
      </c>
      <c r="L24" s="256">
        <v>0</v>
      </c>
      <c r="M24" s="256">
        <v>996</v>
      </c>
      <c r="N24" s="257">
        <f t="shared" si="1"/>
        <v>9833</v>
      </c>
    </row>
    <row r="25" spans="1:14" ht="24" customHeight="1">
      <c r="A25" s="266" t="s">
        <v>621</v>
      </c>
      <c r="B25" s="267" t="s">
        <v>622</v>
      </c>
      <c r="C25" s="265">
        <v>8180</v>
      </c>
      <c r="D25" s="265">
        <v>8816</v>
      </c>
      <c r="E25" s="265">
        <v>2329</v>
      </c>
      <c r="F25" s="265">
        <v>855</v>
      </c>
      <c r="G25" s="265">
        <v>0</v>
      </c>
      <c r="H25" s="265">
        <v>0</v>
      </c>
      <c r="I25" s="265">
        <v>0</v>
      </c>
      <c r="J25" s="265">
        <v>0</v>
      </c>
      <c r="K25" s="265">
        <v>0</v>
      </c>
      <c r="L25" s="265">
        <v>0</v>
      </c>
      <c r="M25" s="265">
        <v>12844</v>
      </c>
      <c r="N25" s="265">
        <f t="shared" si="1"/>
        <v>33024</v>
      </c>
    </row>
    <row r="26" spans="1:14" ht="24" customHeight="1">
      <c r="A26" s="266" t="s">
        <v>590</v>
      </c>
      <c r="B26" s="267" t="s">
        <v>587</v>
      </c>
      <c r="C26" s="265">
        <v>0</v>
      </c>
      <c r="D26" s="265">
        <v>0</v>
      </c>
      <c r="E26" s="265">
        <v>264</v>
      </c>
      <c r="F26" s="265">
        <v>0</v>
      </c>
      <c r="G26" s="265">
        <v>0</v>
      </c>
      <c r="H26" s="265">
        <v>0</v>
      </c>
      <c r="I26" s="265">
        <v>0</v>
      </c>
      <c r="J26" s="265">
        <v>0</v>
      </c>
      <c r="K26" s="265">
        <v>0</v>
      </c>
      <c r="L26" s="265">
        <v>0</v>
      </c>
      <c r="M26" s="265">
        <v>0</v>
      </c>
      <c r="N26" s="265">
        <f t="shared" si="1"/>
        <v>264</v>
      </c>
    </row>
    <row r="27" spans="1:14" ht="24" customHeight="1">
      <c r="A27" s="255" t="s">
        <v>262</v>
      </c>
      <c r="B27" s="255" t="s">
        <v>636</v>
      </c>
      <c r="C27" s="256">
        <v>0</v>
      </c>
      <c r="D27" s="256">
        <v>0</v>
      </c>
      <c r="E27" s="256">
        <v>264</v>
      </c>
      <c r="F27" s="256">
        <v>0</v>
      </c>
      <c r="G27" s="256">
        <v>0</v>
      </c>
      <c r="H27" s="256">
        <v>0</v>
      </c>
      <c r="I27" s="256">
        <v>0</v>
      </c>
      <c r="J27" s="256">
        <v>0</v>
      </c>
      <c r="K27" s="256">
        <v>0</v>
      </c>
      <c r="L27" s="256">
        <v>0</v>
      </c>
      <c r="M27" s="256">
        <v>0</v>
      </c>
      <c r="N27" s="257">
        <f t="shared" si="1"/>
        <v>264</v>
      </c>
    </row>
    <row r="28" spans="1:14" ht="24" customHeight="1">
      <c r="A28" s="263" t="s">
        <v>173</v>
      </c>
      <c r="B28" s="264" t="s">
        <v>174</v>
      </c>
      <c r="C28" s="265">
        <v>0</v>
      </c>
      <c r="D28" s="265">
        <v>79489</v>
      </c>
      <c r="E28" s="265">
        <v>0</v>
      </c>
      <c r="F28" s="265">
        <v>0</v>
      </c>
      <c r="G28" s="265">
        <v>424</v>
      </c>
      <c r="H28" s="265">
        <v>0</v>
      </c>
      <c r="I28" s="265">
        <v>0</v>
      </c>
      <c r="J28" s="265">
        <v>0</v>
      </c>
      <c r="K28" s="265">
        <v>0</v>
      </c>
      <c r="L28" s="265">
        <v>0</v>
      </c>
      <c r="M28" s="265">
        <v>1814</v>
      </c>
      <c r="N28" s="265">
        <f t="shared" si="1"/>
        <v>81727</v>
      </c>
    </row>
    <row r="29" spans="1:14" ht="24" customHeight="1">
      <c r="A29" s="252" t="s">
        <v>0</v>
      </c>
      <c r="B29" s="253" t="s">
        <v>89</v>
      </c>
      <c r="C29" s="254">
        <v>1816</v>
      </c>
      <c r="D29" s="254">
        <v>0</v>
      </c>
      <c r="E29" s="254">
        <v>0</v>
      </c>
      <c r="F29" s="254">
        <v>439</v>
      </c>
      <c r="G29" s="254">
        <v>17678</v>
      </c>
      <c r="H29" s="254">
        <v>302</v>
      </c>
      <c r="I29" s="254">
        <v>971</v>
      </c>
      <c r="J29" s="254">
        <v>0</v>
      </c>
      <c r="K29" s="254">
        <v>252</v>
      </c>
      <c r="L29" s="254">
        <v>3878</v>
      </c>
      <c r="M29" s="254">
        <v>819</v>
      </c>
      <c r="N29" s="265">
        <f t="shared" ref="N29" si="2">SUM(C29:M29)</f>
        <v>26155</v>
      </c>
    </row>
    <row r="30" spans="1:14" ht="24" customHeight="1">
      <c r="A30" s="252" t="s">
        <v>2</v>
      </c>
      <c r="B30" s="253" t="s">
        <v>91</v>
      </c>
      <c r="C30" s="254">
        <v>242578</v>
      </c>
      <c r="D30" s="254">
        <v>340247</v>
      </c>
      <c r="E30" s="254">
        <v>177548</v>
      </c>
      <c r="F30" s="254">
        <v>140858</v>
      </c>
      <c r="G30" s="254">
        <v>103171</v>
      </c>
      <c r="H30" s="254">
        <v>0</v>
      </c>
      <c r="I30" s="254">
        <v>0</v>
      </c>
      <c r="J30" s="254">
        <v>0</v>
      </c>
      <c r="K30" s="254">
        <v>106711</v>
      </c>
      <c r="L30" s="254">
        <v>461</v>
      </c>
      <c r="M30" s="254">
        <v>665</v>
      </c>
      <c r="N30" s="265">
        <f>SUM(C30:M30)</f>
        <v>1112239</v>
      </c>
    </row>
    <row r="31" spans="1:14" ht="24" customHeight="1">
      <c r="A31" s="273" t="s">
        <v>3</v>
      </c>
      <c r="B31" s="274" t="s">
        <v>134</v>
      </c>
      <c r="C31" s="275">
        <f t="shared" ref="C31:F31" si="3">SUM(C5,C22,C25:C26,C28:C30)</f>
        <v>1052928</v>
      </c>
      <c r="D31" s="275">
        <f t="shared" si="3"/>
        <v>1085364</v>
      </c>
      <c r="E31" s="275">
        <f t="shared" si="3"/>
        <v>562236</v>
      </c>
      <c r="F31" s="275">
        <f t="shared" si="3"/>
        <v>592925</v>
      </c>
      <c r="G31" s="275">
        <f t="shared" ref="G31" si="4">SUM(G5,G22,G25:G26,G28:G30)</f>
        <v>676586</v>
      </c>
      <c r="H31" s="275">
        <f t="shared" ref="H31" si="5">SUM(H5,H22,H25:H26,H28:H30)</f>
        <v>338584</v>
      </c>
      <c r="I31" s="275">
        <f t="shared" ref="I31" si="6">SUM(I5,I22,I25:I26,I28:I30)</f>
        <v>62429</v>
      </c>
      <c r="J31" s="275">
        <f t="shared" ref="J31" si="7">SUM(J5,J22,J25:J26,J28:J30)</f>
        <v>30650</v>
      </c>
      <c r="K31" s="275">
        <f t="shared" ref="K31:L31" si="8">SUM(K5,K22,K25:K26,K28:K30)</f>
        <v>214283</v>
      </c>
      <c r="L31" s="275">
        <f t="shared" si="8"/>
        <v>198840</v>
      </c>
      <c r="M31" s="275">
        <f>SUM(M5,M22,M25:M26,M28:M30)</f>
        <v>86216</v>
      </c>
      <c r="N31" s="275">
        <f>SUM(N5,N22,N25:N26,N28:N30)</f>
        <v>4901041</v>
      </c>
    </row>
    <row r="32" spans="1:14" ht="19"/>
    <row r="33" spans="1:2" ht="19">
      <c r="A33" s="71" t="s">
        <v>743</v>
      </c>
      <c r="B33" s="71" t="s">
        <v>742</v>
      </c>
    </row>
    <row r="34" spans="1:2" ht="24" customHeight="1"/>
    <row r="35" spans="1:2" ht="24" customHeight="1"/>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sheetData>
  <phoneticPr fontId="2"/>
  <pageMargins left="0.78700000000000003" right="0.78700000000000003" top="0.98399999999999999" bottom="0.98399999999999999" header="0.51200000000000001" footer="0.51200000000000001"/>
  <pageSetup paperSize="9" scale="77" orientation="landscape" horizontalDpi="1200" verticalDpi="1200" r:id="rId1"/>
  <headerFooter alignWithMargins="0">
    <oddFooter>&amp;R36</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N53"/>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288" customWidth="1"/>
    <col min="3" max="14" width="15.83203125" style="288" customWidth="1"/>
    <col min="15" max="16384" width="9" style="288"/>
  </cols>
  <sheetData>
    <row r="1" spans="1:14" ht="24" customHeight="1">
      <c r="A1" s="289" t="s">
        <v>838</v>
      </c>
    </row>
    <row r="2" spans="1:14" ht="24" customHeight="1">
      <c r="A2" s="292" t="s">
        <v>839</v>
      </c>
    </row>
    <row r="3" spans="1:14" ht="24" customHeight="1">
      <c r="A3" s="244"/>
      <c r="B3" s="244"/>
      <c r="C3" s="247"/>
      <c r="D3" s="247"/>
      <c r="E3" s="247"/>
      <c r="F3" s="247"/>
      <c r="G3" s="247"/>
      <c r="H3" s="247"/>
      <c r="I3" s="247"/>
      <c r="J3" s="244"/>
      <c r="K3" s="244"/>
      <c r="L3" s="244"/>
      <c r="M3" s="247"/>
      <c r="N3" s="248" t="s">
        <v>176</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7" customFormat="1" ht="24" customHeight="1">
      <c r="A5" s="252" t="s">
        <v>164</v>
      </c>
      <c r="B5" s="253" t="s">
        <v>163</v>
      </c>
      <c r="C5" s="254">
        <v>0</v>
      </c>
      <c r="D5" s="254">
        <v>0</v>
      </c>
      <c r="E5" s="254">
        <v>0</v>
      </c>
      <c r="F5" s="254">
        <v>0</v>
      </c>
      <c r="G5" s="254">
        <v>2969</v>
      </c>
      <c r="H5" s="254">
        <v>24850</v>
      </c>
      <c r="I5" s="254">
        <v>12278</v>
      </c>
      <c r="J5" s="254">
        <v>29753</v>
      </c>
      <c r="K5" s="254">
        <v>16742</v>
      </c>
      <c r="L5" s="254">
        <v>20372</v>
      </c>
      <c r="M5" s="254">
        <v>12356</v>
      </c>
      <c r="N5" s="254">
        <f>SUM(C5:M5)</f>
        <v>119320</v>
      </c>
    </row>
    <row r="6" spans="1:14" s="293" customFormat="1" ht="24" customHeight="1">
      <c r="A6" s="263" t="s">
        <v>211</v>
      </c>
      <c r="B6" s="264" t="s">
        <v>208</v>
      </c>
      <c r="C6" s="254">
        <v>0</v>
      </c>
      <c r="D6" s="254">
        <v>0</v>
      </c>
      <c r="E6" s="254">
        <v>0</v>
      </c>
      <c r="F6" s="254">
        <v>0</v>
      </c>
      <c r="G6" s="265">
        <v>0</v>
      </c>
      <c r="H6" s="265">
        <v>0</v>
      </c>
      <c r="I6" s="265">
        <v>0</v>
      </c>
      <c r="J6" s="265">
        <v>0</v>
      </c>
      <c r="K6" s="265">
        <v>384</v>
      </c>
      <c r="L6" s="265">
        <v>0</v>
      </c>
      <c r="M6" s="254">
        <v>0</v>
      </c>
      <c r="N6" s="254">
        <f t="shared" ref="N6:N10" si="0">SUM(C6:M6)</f>
        <v>384</v>
      </c>
    </row>
    <row r="7" spans="1:14" s="277" customFormat="1" ht="24" customHeight="1">
      <c r="A7" s="252" t="s">
        <v>366</v>
      </c>
      <c r="B7" s="253" t="s">
        <v>367</v>
      </c>
      <c r="C7" s="254">
        <v>0</v>
      </c>
      <c r="D7" s="254">
        <v>0</v>
      </c>
      <c r="E7" s="254">
        <v>0</v>
      </c>
      <c r="F7" s="254">
        <v>0</v>
      </c>
      <c r="G7" s="254">
        <v>0</v>
      </c>
      <c r="H7" s="254">
        <v>371</v>
      </c>
      <c r="I7" s="254">
        <v>0</v>
      </c>
      <c r="J7" s="254">
        <v>0</v>
      </c>
      <c r="K7" s="254">
        <v>0</v>
      </c>
      <c r="L7" s="254">
        <v>0</v>
      </c>
      <c r="M7" s="254">
        <v>0</v>
      </c>
      <c r="N7" s="254">
        <f t="shared" si="0"/>
        <v>371</v>
      </c>
    </row>
    <row r="8" spans="1:14" s="277" customFormat="1" ht="24" customHeight="1">
      <c r="A8" s="252" t="s">
        <v>386</v>
      </c>
      <c r="B8" s="253" t="s">
        <v>616</v>
      </c>
      <c r="C8" s="254">
        <v>0</v>
      </c>
      <c r="D8" s="254">
        <v>0</v>
      </c>
      <c r="E8" s="254">
        <v>0</v>
      </c>
      <c r="F8" s="254">
        <v>0</v>
      </c>
      <c r="G8" s="254">
        <v>0</v>
      </c>
      <c r="H8" s="254">
        <v>0</v>
      </c>
      <c r="I8" s="254">
        <v>0</v>
      </c>
      <c r="J8" s="254">
        <v>0</v>
      </c>
      <c r="K8" s="254">
        <v>0</v>
      </c>
      <c r="L8" s="254">
        <v>0</v>
      </c>
      <c r="M8" s="254">
        <v>0</v>
      </c>
      <c r="N8" s="254">
        <f t="shared" si="0"/>
        <v>0</v>
      </c>
    </row>
    <row r="9" spans="1:14" ht="24" customHeight="1">
      <c r="A9" s="252" t="s">
        <v>119</v>
      </c>
      <c r="B9" s="253" t="s">
        <v>168</v>
      </c>
      <c r="C9" s="254">
        <v>565</v>
      </c>
      <c r="D9" s="254">
        <v>1981</v>
      </c>
      <c r="E9" s="254">
        <v>0</v>
      </c>
      <c r="F9" s="254">
        <v>4057</v>
      </c>
      <c r="G9" s="254">
        <v>3616</v>
      </c>
      <c r="H9" s="254">
        <v>1604</v>
      </c>
      <c r="I9" s="254">
        <v>1333</v>
      </c>
      <c r="J9" s="254">
        <v>19474</v>
      </c>
      <c r="K9" s="254">
        <v>4531</v>
      </c>
      <c r="L9" s="254">
        <v>0</v>
      </c>
      <c r="M9" s="254">
        <v>0</v>
      </c>
      <c r="N9" s="254">
        <f t="shared" si="0"/>
        <v>37161</v>
      </c>
    </row>
    <row r="10" spans="1:14" ht="24" customHeight="1">
      <c r="A10" s="252" t="s">
        <v>177</v>
      </c>
      <c r="B10" s="253" t="s">
        <v>172</v>
      </c>
      <c r="C10" s="254">
        <v>216787</v>
      </c>
      <c r="D10" s="254">
        <v>43014</v>
      </c>
      <c r="E10" s="254">
        <v>103366</v>
      </c>
      <c r="F10" s="254">
        <v>48955</v>
      </c>
      <c r="G10" s="254">
        <v>239570</v>
      </c>
      <c r="H10" s="254">
        <v>86002</v>
      </c>
      <c r="I10" s="254">
        <v>4267</v>
      </c>
      <c r="J10" s="254">
        <v>240</v>
      </c>
      <c r="K10" s="254">
        <v>40832</v>
      </c>
      <c r="L10" s="254">
        <v>6340</v>
      </c>
      <c r="M10" s="254">
        <v>2726</v>
      </c>
      <c r="N10" s="254">
        <f t="shared" si="0"/>
        <v>792099</v>
      </c>
    </row>
    <row r="11" spans="1:14" ht="24" customHeight="1">
      <c r="A11" s="255" t="s">
        <v>471</v>
      </c>
      <c r="B11" s="255" t="s">
        <v>178</v>
      </c>
      <c r="C11" s="256">
        <v>630</v>
      </c>
      <c r="D11" s="256">
        <v>1590</v>
      </c>
      <c r="E11" s="256">
        <v>0</v>
      </c>
      <c r="F11" s="256">
        <v>1791</v>
      </c>
      <c r="G11" s="256">
        <v>201</v>
      </c>
      <c r="H11" s="256">
        <v>0</v>
      </c>
      <c r="I11" s="256">
        <v>0</v>
      </c>
      <c r="J11" s="256">
        <v>240</v>
      </c>
      <c r="K11" s="256">
        <v>5546</v>
      </c>
      <c r="L11" s="256">
        <v>0</v>
      </c>
      <c r="M11" s="256">
        <v>867</v>
      </c>
      <c r="N11" s="256">
        <f>SUM(C11:M11)</f>
        <v>10865</v>
      </c>
    </row>
    <row r="12" spans="1:14" ht="24" customHeight="1">
      <c r="A12" s="255" t="s">
        <v>263</v>
      </c>
      <c r="B12" s="255" t="s">
        <v>179</v>
      </c>
      <c r="C12" s="256">
        <v>0</v>
      </c>
      <c r="D12" s="256">
        <v>0</v>
      </c>
      <c r="E12" s="256">
        <v>0</v>
      </c>
      <c r="F12" s="256">
        <v>549</v>
      </c>
      <c r="G12" s="256">
        <v>1210</v>
      </c>
      <c r="H12" s="256">
        <v>376</v>
      </c>
      <c r="I12" s="256">
        <v>0</v>
      </c>
      <c r="J12" s="256">
        <v>0</v>
      </c>
      <c r="K12" s="256">
        <v>0</v>
      </c>
      <c r="L12" s="256">
        <v>0</v>
      </c>
      <c r="M12" s="256">
        <v>0</v>
      </c>
      <c r="N12" s="256">
        <f t="shared" ref="N12:N18" si="1">SUM(C12:M12)</f>
        <v>2135</v>
      </c>
    </row>
    <row r="13" spans="1:14" ht="24" customHeight="1">
      <c r="A13" s="255" t="s">
        <v>264</v>
      </c>
      <c r="B13" s="255" t="s">
        <v>191</v>
      </c>
      <c r="C13" s="256">
        <v>0</v>
      </c>
      <c r="D13" s="256">
        <v>0</v>
      </c>
      <c r="E13" s="256">
        <v>0</v>
      </c>
      <c r="F13" s="256">
        <v>540</v>
      </c>
      <c r="G13" s="256">
        <v>360</v>
      </c>
      <c r="H13" s="256">
        <v>0</v>
      </c>
      <c r="I13" s="256">
        <v>0</v>
      </c>
      <c r="J13" s="256">
        <v>0</v>
      </c>
      <c r="K13" s="256">
        <v>324</v>
      </c>
      <c r="L13" s="256">
        <v>0</v>
      </c>
      <c r="M13" s="256">
        <v>0</v>
      </c>
      <c r="N13" s="256">
        <f t="shared" si="1"/>
        <v>1224</v>
      </c>
    </row>
    <row r="14" spans="1:14" ht="24" customHeight="1">
      <c r="A14" s="255" t="s">
        <v>266</v>
      </c>
      <c r="B14" s="255" t="s">
        <v>190</v>
      </c>
      <c r="C14" s="256">
        <v>240</v>
      </c>
      <c r="D14" s="256">
        <v>38488</v>
      </c>
      <c r="E14" s="256">
        <v>0</v>
      </c>
      <c r="F14" s="256">
        <v>2940</v>
      </c>
      <c r="G14" s="256">
        <v>4030</v>
      </c>
      <c r="H14" s="256">
        <v>49335</v>
      </c>
      <c r="I14" s="256">
        <v>1235</v>
      </c>
      <c r="J14" s="256">
        <v>0</v>
      </c>
      <c r="K14" s="256">
        <v>20805</v>
      </c>
      <c r="L14" s="256">
        <v>0</v>
      </c>
      <c r="M14" s="256">
        <v>0</v>
      </c>
      <c r="N14" s="256">
        <f t="shared" si="1"/>
        <v>117073</v>
      </c>
    </row>
    <row r="15" spans="1:14" ht="24" customHeight="1">
      <c r="A15" s="255" t="s">
        <v>267</v>
      </c>
      <c r="B15" s="255" t="s">
        <v>88</v>
      </c>
      <c r="C15" s="256">
        <v>0</v>
      </c>
      <c r="D15" s="256">
        <v>275</v>
      </c>
      <c r="E15" s="256">
        <v>0</v>
      </c>
      <c r="F15" s="256">
        <v>9100</v>
      </c>
      <c r="G15" s="256">
        <v>813</v>
      </c>
      <c r="H15" s="256">
        <v>678</v>
      </c>
      <c r="I15" s="256">
        <v>0</v>
      </c>
      <c r="J15" s="256">
        <v>0</v>
      </c>
      <c r="K15" s="256">
        <v>2722</v>
      </c>
      <c r="L15" s="256">
        <v>0</v>
      </c>
      <c r="M15" s="256">
        <v>0</v>
      </c>
      <c r="N15" s="256">
        <f t="shared" si="1"/>
        <v>13588</v>
      </c>
    </row>
    <row r="16" spans="1:14" ht="24" customHeight="1">
      <c r="A16" s="255" t="s">
        <v>268</v>
      </c>
      <c r="B16" s="255" t="s">
        <v>180</v>
      </c>
      <c r="C16" s="256">
        <v>244</v>
      </c>
      <c r="D16" s="256">
        <v>0</v>
      </c>
      <c r="E16" s="256">
        <v>102415</v>
      </c>
      <c r="F16" s="256">
        <v>0</v>
      </c>
      <c r="G16" s="256">
        <v>873</v>
      </c>
      <c r="H16" s="256">
        <v>1047</v>
      </c>
      <c r="I16" s="256">
        <v>0</v>
      </c>
      <c r="J16" s="256">
        <v>0</v>
      </c>
      <c r="K16" s="256">
        <v>0</v>
      </c>
      <c r="L16" s="256">
        <v>257</v>
      </c>
      <c r="M16" s="256">
        <v>0</v>
      </c>
      <c r="N16" s="256">
        <f t="shared" si="1"/>
        <v>104836</v>
      </c>
    </row>
    <row r="17" spans="1:14" s="278" customFormat="1" ht="24" customHeight="1">
      <c r="A17" s="255" t="s">
        <v>269</v>
      </c>
      <c r="B17" s="255" t="s">
        <v>205</v>
      </c>
      <c r="C17" s="256">
        <v>296</v>
      </c>
      <c r="D17" s="256">
        <v>0</v>
      </c>
      <c r="E17" s="256">
        <v>0</v>
      </c>
      <c r="F17" s="256">
        <v>0</v>
      </c>
      <c r="G17" s="256">
        <v>0</v>
      </c>
      <c r="H17" s="256">
        <v>5735</v>
      </c>
      <c r="I17" s="256">
        <v>0</v>
      </c>
      <c r="J17" s="256">
        <v>0</v>
      </c>
      <c r="K17" s="256">
        <v>0</v>
      </c>
      <c r="L17" s="256">
        <v>0</v>
      </c>
      <c r="M17" s="256">
        <v>0</v>
      </c>
      <c r="N17" s="256">
        <f t="shared" si="1"/>
        <v>6031</v>
      </c>
    </row>
    <row r="18" spans="1:14" ht="24" customHeight="1">
      <c r="A18" s="268" t="s">
        <v>270</v>
      </c>
      <c r="B18" s="268" t="s">
        <v>181</v>
      </c>
      <c r="C18" s="256">
        <v>215377</v>
      </c>
      <c r="D18" s="256">
        <v>2661</v>
      </c>
      <c r="E18" s="256">
        <v>951</v>
      </c>
      <c r="F18" s="256">
        <v>34035</v>
      </c>
      <c r="G18" s="256">
        <v>232083</v>
      </c>
      <c r="H18" s="256">
        <v>28831</v>
      </c>
      <c r="I18" s="256">
        <v>3032</v>
      </c>
      <c r="J18" s="256">
        <v>0</v>
      </c>
      <c r="K18" s="256">
        <v>11435</v>
      </c>
      <c r="L18" s="256">
        <v>6083</v>
      </c>
      <c r="M18" s="256">
        <v>1859</v>
      </c>
      <c r="N18" s="256">
        <f t="shared" si="1"/>
        <v>536347</v>
      </c>
    </row>
    <row r="19" spans="1:14" ht="24" customHeight="1">
      <c r="A19" s="252" t="s">
        <v>173</v>
      </c>
      <c r="B19" s="253" t="s">
        <v>174</v>
      </c>
      <c r="C19" s="254">
        <v>917818</v>
      </c>
      <c r="D19" s="254">
        <v>515256</v>
      </c>
      <c r="E19" s="254">
        <v>431275</v>
      </c>
      <c r="F19" s="254">
        <v>610735</v>
      </c>
      <c r="G19" s="254">
        <v>1190214</v>
      </c>
      <c r="H19" s="254">
        <v>1257867</v>
      </c>
      <c r="I19" s="254">
        <v>666625</v>
      </c>
      <c r="J19" s="254">
        <v>927874</v>
      </c>
      <c r="K19" s="254">
        <v>1179810</v>
      </c>
      <c r="L19" s="254">
        <v>1267902</v>
      </c>
      <c r="M19" s="254">
        <v>2532718</v>
      </c>
      <c r="N19" s="254">
        <f>SUM(C19:M19)</f>
        <v>11498094</v>
      </c>
    </row>
    <row r="20" spans="1:14" ht="24" customHeight="1">
      <c r="A20" s="255" t="s">
        <v>271</v>
      </c>
      <c r="B20" s="255" t="s">
        <v>182</v>
      </c>
      <c r="C20" s="256">
        <v>80585</v>
      </c>
      <c r="D20" s="256">
        <v>108633</v>
      </c>
      <c r="E20" s="256">
        <v>19405</v>
      </c>
      <c r="F20" s="256">
        <v>63885</v>
      </c>
      <c r="G20" s="256">
        <v>67534</v>
      </c>
      <c r="H20" s="256">
        <v>37128</v>
      </c>
      <c r="I20" s="256">
        <v>68854</v>
      </c>
      <c r="J20" s="256">
        <v>21139</v>
      </c>
      <c r="K20" s="256">
        <v>14440</v>
      </c>
      <c r="L20" s="256">
        <v>69507</v>
      </c>
      <c r="M20" s="256">
        <v>141097</v>
      </c>
      <c r="N20" s="256">
        <f>SUM(C20:M20)</f>
        <v>692207</v>
      </c>
    </row>
    <row r="21" spans="1:14" ht="24" customHeight="1">
      <c r="A21" s="255" t="s">
        <v>472</v>
      </c>
      <c r="B21" s="255" t="s">
        <v>183</v>
      </c>
      <c r="C21" s="256">
        <v>579390</v>
      </c>
      <c r="D21" s="256">
        <v>22490</v>
      </c>
      <c r="E21" s="256">
        <v>3279</v>
      </c>
      <c r="F21" s="256">
        <v>41179</v>
      </c>
      <c r="G21" s="256">
        <v>665763</v>
      </c>
      <c r="H21" s="256">
        <v>876057</v>
      </c>
      <c r="I21" s="256">
        <v>263248</v>
      </c>
      <c r="J21" s="256">
        <v>71442</v>
      </c>
      <c r="K21" s="256">
        <v>68344</v>
      </c>
      <c r="L21" s="256">
        <v>24667</v>
      </c>
      <c r="M21" s="256">
        <v>113627</v>
      </c>
      <c r="N21" s="256">
        <f t="shared" ref="N21:N22" si="2">SUM(C21:M21)</f>
        <v>2729486</v>
      </c>
    </row>
    <row r="22" spans="1:14" ht="24" customHeight="1">
      <c r="A22" s="255" t="s">
        <v>273</v>
      </c>
      <c r="B22" s="255" t="s">
        <v>184</v>
      </c>
      <c r="C22" s="256">
        <v>257843</v>
      </c>
      <c r="D22" s="256">
        <v>384133</v>
      </c>
      <c r="E22" s="256">
        <v>408591</v>
      </c>
      <c r="F22" s="256">
        <v>505671</v>
      </c>
      <c r="G22" s="256">
        <v>456917</v>
      </c>
      <c r="H22" s="256">
        <v>344682</v>
      </c>
      <c r="I22" s="256">
        <v>334523</v>
      </c>
      <c r="J22" s="256">
        <v>835293</v>
      </c>
      <c r="K22" s="256">
        <v>1097026</v>
      </c>
      <c r="L22" s="256">
        <v>1173728</v>
      </c>
      <c r="M22" s="256">
        <v>2277994</v>
      </c>
      <c r="N22" s="256">
        <f t="shared" si="2"/>
        <v>8076401</v>
      </c>
    </row>
    <row r="23" spans="1:14" s="277" customFormat="1" ht="24" customHeight="1">
      <c r="A23" s="280" t="s">
        <v>499</v>
      </c>
      <c r="B23" s="259" t="s">
        <v>195</v>
      </c>
      <c r="C23" s="260">
        <v>0</v>
      </c>
      <c r="D23" s="260">
        <v>0</v>
      </c>
      <c r="E23" s="260">
        <v>0</v>
      </c>
      <c r="F23" s="260">
        <v>0</v>
      </c>
      <c r="G23" s="260">
        <v>600</v>
      </c>
      <c r="H23" s="260">
        <v>0</v>
      </c>
      <c r="I23" s="260">
        <v>0</v>
      </c>
      <c r="J23" s="260">
        <v>0</v>
      </c>
      <c r="K23" s="260">
        <v>1405</v>
      </c>
      <c r="L23" s="260">
        <v>570</v>
      </c>
      <c r="M23" s="260">
        <v>0</v>
      </c>
      <c r="N23" s="260">
        <f>SUM(C23:M23)</f>
        <v>2575</v>
      </c>
    </row>
    <row r="24" spans="1:14" ht="24" customHeight="1">
      <c r="A24" s="280" t="s">
        <v>443</v>
      </c>
      <c r="B24" s="259" t="s">
        <v>185</v>
      </c>
      <c r="C24" s="260">
        <v>257843</v>
      </c>
      <c r="D24" s="260">
        <v>384133</v>
      </c>
      <c r="E24" s="260">
        <v>408591</v>
      </c>
      <c r="F24" s="260">
        <v>501843</v>
      </c>
      <c r="G24" s="260">
        <v>455817</v>
      </c>
      <c r="H24" s="260">
        <v>344682</v>
      </c>
      <c r="I24" s="260">
        <v>334523</v>
      </c>
      <c r="J24" s="260">
        <v>834876</v>
      </c>
      <c r="K24" s="260">
        <v>1094079</v>
      </c>
      <c r="L24" s="260">
        <v>1167362</v>
      </c>
      <c r="M24" s="260">
        <v>1458500</v>
      </c>
      <c r="N24" s="260">
        <f t="shared" ref="N24:N28" si="3">SUM(C24:M24)</f>
        <v>7242249</v>
      </c>
    </row>
    <row r="25" spans="1:14" ht="24" customHeight="1">
      <c r="A25" s="259" t="s">
        <v>473</v>
      </c>
      <c r="B25" s="259" t="s">
        <v>193</v>
      </c>
      <c r="C25" s="260">
        <v>0</v>
      </c>
      <c r="D25" s="260">
        <v>0</v>
      </c>
      <c r="E25" s="260">
        <v>0</v>
      </c>
      <c r="F25" s="260">
        <v>775</v>
      </c>
      <c r="G25" s="260">
        <v>0</v>
      </c>
      <c r="H25" s="260">
        <v>0</v>
      </c>
      <c r="I25" s="260">
        <v>0</v>
      </c>
      <c r="J25" s="260">
        <v>417</v>
      </c>
      <c r="K25" s="260">
        <v>1292</v>
      </c>
      <c r="L25" s="260">
        <v>817</v>
      </c>
      <c r="M25" s="260">
        <v>6038</v>
      </c>
      <c r="N25" s="260">
        <f t="shared" si="3"/>
        <v>9339</v>
      </c>
    </row>
    <row r="26" spans="1:14" s="278" customFormat="1" ht="24" customHeight="1">
      <c r="A26" s="259" t="s">
        <v>446</v>
      </c>
      <c r="B26" s="259" t="s">
        <v>194</v>
      </c>
      <c r="C26" s="260">
        <v>0</v>
      </c>
      <c r="D26" s="260">
        <v>0</v>
      </c>
      <c r="E26" s="260">
        <v>0</v>
      </c>
      <c r="F26" s="260">
        <v>976</v>
      </c>
      <c r="G26" s="260">
        <v>0</v>
      </c>
      <c r="H26" s="260">
        <v>0</v>
      </c>
      <c r="I26" s="260">
        <v>0</v>
      </c>
      <c r="J26" s="260">
        <v>0</v>
      </c>
      <c r="K26" s="260">
        <v>250</v>
      </c>
      <c r="L26" s="260">
        <v>3040</v>
      </c>
      <c r="M26" s="260">
        <v>0</v>
      </c>
      <c r="N26" s="260">
        <f t="shared" si="3"/>
        <v>4266</v>
      </c>
    </row>
    <row r="27" spans="1:14" s="278" customFormat="1" ht="24" customHeight="1">
      <c r="A27" s="259" t="s">
        <v>500</v>
      </c>
      <c r="B27" s="259" t="s">
        <v>632</v>
      </c>
      <c r="C27" s="260">
        <v>0</v>
      </c>
      <c r="D27" s="260">
        <v>0</v>
      </c>
      <c r="E27" s="260">
        <v>0</v>
      </c>
      <c r="F27" s="260">
        <v>547</v>
      </c>
      <c r="G27" s="260">
        <v>0</v>
      </c>
      <c r="H27" s="260">
        <v>0</v>
      </c>
      <c r="I27" s="260">
        <v>0</v>
      </c>
      <c r="J27" s="260">
        <v>0</v>
      </c>
      <c r="K27" s="260">
        <v>0</v>
      </c>
      <c r="L27" s="260">
        <v>0</v>
      </c>
      <c r="M27" s="260">
        <v>0</v>
      </c>
      <c r="N27" s="260">
        <f t="shared" si="3"/>
        <v>547</v>
      </c>
    </row>
    <row r="28" spans="1:14" s="278" customFormat="1" ht="24" customHeight="1">
      <c r="A28" s="259" t="s">
        <v>447</v>
      </c>
      <c r="B28" s="259" t="s">
        <v>365</v>
      </c>
      <c r="C28" s="260">
        <v>0</v>
      </c>
      <c r="D28" s="260">
        <v>0</v>
      </c>
      <c r="E28" s="260">
        <v>0</v>
      </c>
      <c r="F28" s="260">
        <v>1530</v>
      </c>
      <c r="G28" s="260">
        <v>500</v>
      </c>
      <c r="H28" s="260">
        <v>0</v>
      </c>
      <c r="I28" s="260">
        <v>0</v>
      </c>
      <c r="J28" s="260">
        <v>0</v>
      </c>
      <c r="K28" s="260">
        <v>0</v>
      </c>
      <c r="L28" s="260">
        <v>1939</v>
      </c>
      <c r="M28" s="260">
        <v>0</v>
      </c>
      <c r="N28" s="260">
        <f t="shared" si="3"/>
        <v>3969</v>
      </c>
    </row>
    <row r="29" spans="1:14" s="278" customFormat="1" ht="24" customHeight="1">
      <c r="A29" s="259" t="s">
        <v>475</v>
      </c>
      <c r="B29" s="259" t="s">
        <v>207</v>
      </c>
      <c r="C29" s="260">
        <v>0</v>
      </c>
      <c r="D29" s="260">
        <v>0</v>
      </c>
      <c r="E29" s="260">
        <v>0</v>
      </c>
      <c r="F29" s="260">
        <v>0</v>
      </c>
      <c r="G29" s="260">
        <v>0</v>
      </c>
      <c r="H29" s="260">
        <v>0</v>
      </c>
      <c r="I29" s="260">
        <v>0</v>
      </c>
      <c r="J29" s="260">
        <v>0</v>
      </c>
      <c r="K29" s="260">
        <v>0</v>
      </c>
      <c r="L29" s="260">
        <v>0</v>
      </c>
      <c r="M29" s="260">
        <v>804000</v>
      </c>
      <c r="N29" s="260">
        <f>SUM(C29:M29)</f>
        <v>804000</v>
      </c>
    </row>
    <row r="30" spans="1:14" ht="24" customHeight="1">
      <c r="A30" s="252" t="s">
        <v>125</v>
      </c>
      <c r="B30" s="253" t="s">
        <v>89</v>
      </c>
      <c r="C30" s="254">
        <v>22484</v>
      </c>
      <c r="D30" s="254">
        <v>42129</v>
      </c>
      <c r="E30" s="254">
        <v>5633</v>
      </c>
      <c r="F30" s="254">
        <v>30710</v>
      </c>
      <c r="G30" s="254">
        <v>46491</v>
      </c>
      <c r="H30" s="254">
        <v>4383</v>
      </c>
      <c r="I30" s="254">
        <v>19706</v>
      </c>
      <c r="J30" s="254">
        <v>20779</v>
      </c>
      <c r="K30" s="254">
        <v>242909</v>
      </c>
      <c r="L30" s="254">
        <v>31949</v>
      </c>
      <c r="M30" s="254">
        <v>6626</v>
      </c>
      <c r="N30" s="254">
        <f>SUM(C30:M30)</f>
        <v>473799</v>
      </c>
    </row>
    <row r="31" spans="1:14" ht="24" customHeight="1">
      <c r="A31" s="252" t="s">
        <v>90</v>
      </c>
      <c r="B31" s="253" t="s">
        <v>91</v>
      </c>
      <c r="C31" s="254">
        <v>23248</v>
      </c>
      <c r="D31" s="254">
        <v>23974</v>
      </c>
      <c r="E31" s="254">
        <v>21550</v>
      </c>
      <c r="F31" s="254">
        <v>13371</v>
      </c>
      <c r="G31" s="254">
        <v>17934</v>
      </c>
      <c r="H31" s="254">
        <v>13519</v>
      </c>
      <c r="I31" s="254">
        <v>73091</v>
      </c>
      <c r="J31" s="254">
        <v>20691</v>
      </c>
      <c r="K31" s="254">
        <v>28477</v>
      </c>
      <c r="L31" s="254">
        <v>46185</v>
      </c>
      <c r="M31" s="254">
        <v>61309</v>
      </c>
      <c r="N31" s="254">
        <f>SUM(C31:M31)</f>
        <v>343349</v>
      </c>
    </row>
    <row r="32" spans="1:14" ht="24" customHeight="1">
      <c r="A32" s="273" t="s">
        <v>3</v>
      </c>
      <c r="B32" s="274" t="s">
        <v>134</v>
      </c>
      <c r="C32" s="281">
        <f t="shared" ref="C32:F32" si="4">SUM(C5:C9,C10,C19,C30,C31)</f>
        <v>1180902</v>
      </c>
      <c r="D32" s="281">
        <f t="shared" si="4"/>
        <v>626354</v>
      </c>
      <c r="E32" s="281">
        <f t="shared" si="4"/>
        <v>561824</v>
      </c>
      <c r="F32" s="281">
        <f t="shared" si="4"/>
        <v>707828</v>
      </c>
      <c r="G32" s="281">
        <f t="shared" ref="G32:L32" si="5">SUM(G5:G9,G10,G19,G30,G31)</f>
        <v>1500794</v>
      </c>
      <c r="H32" s="281">
        <f t="shared" si="5"/>
        <v>1388596</v>
      </c>
      <c r="I32" s="281">
        <f t="shared" si="5"/>
        <v>777300</v>
      </c>
      <c r="J32" s="281">
        <f t="shared" si="5"/>
        <v>1018811</v>
      </c>
      <c r="K32" s="281">
        <f t="shared" si="5"/>
        <v>1513685</v>
      </c>
      <c r="L32" s="281">
        <f t="shared" si="5"/>
        <v>1372748</v>
      </c>
      <c r="M32" s="281">
        <f>SUM(M5:M9,M10,M19,M30,M31)</f>
        <v>2615735</v>
      </c>
      <c r="N32" s="281">
        <f>SUM(C32:M32)</f>
        <v>13264577</v>
      </c>
    </row>
    <row r="33" spans="1:14" ht="20">
      <c r="A33" s="244"/>
      <c r="B33" s="244"/>
      <c r="C33" s="244"/>
      <c r="D33" s="244"/>
      <c r="E33" s="244"/>
      <c r="F33" s="244"/>
      <c r="G33" s="244"/>
      <c r="H33" s="244"/>
      <c r="I33" s="244"/>
      <c r="J33" s="244"/>
      <c r="K33" s="244"/>
      <c r="L33" s="244"/>
      <c r="M33" s="244"/>
      <c r="N33" s="244"/>
    </row>
    <row r="34" spans="1:14" ht="20">
      <c r="A34" s="71" t="s">
        <v>743</v>
      </c>
      <c r="B34" s="71" t="s">
        <v>742</v>
      </c>
    </row>
    <row r="35" spans="1:14" ht="24" customHeight="1"/>
    <row r="36" spans="1:14" ht="24" customHeight="1"/>
    <row r="37" spans="1:14" ht="24" customHeight="1"/>
    <row r="38" spans="1:14" ht="24" customHeight="1"/>
    <row r="39" spans="1:14" ht="24" customHeight="1"/>
    <row r="40" spans="1:14" ht="24" customHeight="1"/>
    <row r="41" spans="1:14" ht="24" customHeight="1"/>
    <row r="42" spans="1:14" ht="24" customHeight="1"/>
    <row r="43" spans="1:14" ht="24" customHeight="1"/>
    <row r="44" spans="1:14" ht="24" customHeight="1"/>
    <row r="45" spans="1:14" ht="24" customHeight="1"/>
    <row r="46" spans="1:14" ht="24" customHeight="1"/>
    <row r="47" spans="1:14" ht="24" customHeight="1"/>
    <row r="48" spans="1:14" ht="24" customHeight="1"/>
    <row r="49" ht="24" customHeight="1"/>
    <row r="50" ht="24" customHeight="1"/>
    <row r="51" ht="24" customHeight="1"/>
    <row r="52" ht="24" customHeight="1"/>
    <row r="53" ht="24" customHeight="1"/>
  </sheetData>
  <phoneticPr fontId="2"/>
  <pageMargins left="0.78740157480314965" right="0.78740157480314965" top="0.98425196850393704" bottom="0.98425196850393704" header="0.51181102362204722" footer="0.51181102362204722"/>
  <pageSetup paperSize="9" scale="85" orientation="landscape" horizontalDpi="300" verticalDpi="300" r:id="rId1"/>
  <headerFooter alignWithMargins="0">
    <oddFooter>&amp;R37</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63"/>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290" customWidth="1"/>
    <col min="3" max="14" width="15.83203125" style="290" customWidth="1"/>
    <col min="15" max="15" width="2.6640625" style="290" customWidth="1"/>
    <col min="16" max="16384" width="9" style="290"/>
  </cols>
  <sheetData>
    <row r="1" spans="1:15" s="288" customFormat="1" ht="24" customHeight="1">
      <c r="A1" s="289" t="s">
        <v>838</v>
      </c>
    </row>
    <row r="2" spans="1:15" ht="24" customHeight="1">
      <c r="A2" s="245" t="s">
        <v>840</v>
      </c>
      <c r="C2" s="288"/>
      <c r="D2" s="288"/>
      <c r="E2" s="288"/>
      <c r="F2" s="288"/>
      <c r="G2" s="288"/>
      <c r="H2" s="288"/>
      <c r="I2" s="288"/>
      <c r="J2" s="288"/>
      <c r="K2" s="288"/>
      <c r="L2" s="288"/>
      <c r="M2" s="288"/>
    </row>
    <row r="3" spans="1:15" s="246" customFormat="1" ht="24" customHeight="1">
      <c r="A3" s="244"/>
      <c r="C3" s="247"/>
      <c r="D3" s="247"/>
      <c r="E3" s="247"/>
      <c r="F3" s="247"/>
      <c r="G3" s="247"/>
      <c r="H3" s="247"/>
      <c r="I3" s="247"/>
      <c r="M3" s="247"/>
      <c r="N3" s="248" t="s">
        <v>161</v>
      </c>
    </row>
    <row r="4" spans="1:15" s="246"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s="246" customFormat="1" ht="24" customHeight="1">
      <c r="A5" s="252" t="s">
        <v>164</v>
      </c>
      <c r="B5" s="253" t="s">
        <v>163</v>
      </c>
      <c r="C5" s="254">
        <v>186511</v>
      </c>
      <c r="D5" s="254">
        <v>298470</v>
      </c>
      <c r="E5" s="254">
        <v>308888</v>
      </c>
      <c r="F5" s="254">
        <v>179521</v>
      </c>
      <c r="G5" s="254">
        <v>164079</v>
      </c>
      <c r="H5" s="254">
        <v>106577</v>
      </c>
      <c r="I5" s="254">
        <v>59715</v>
      </c>
      <c r="J5" s="254">
        <v>60740</v>
      </c>
      <c r="K5" s="254">
        <v>53534</v>
      </c>
      <c r="L5" s="254">
        <v>21825</v>
      </c>
      <c r="M5" s="254">
        <v>19827</v>
      </c>
      <c r="N5" s="254">
        <f>SUM(C5:M5)</f>
        <v>1459687</v>
      </c>
    </row>
    <row r="6" spans="1:15" s="246" customFormat="1" ht="24" customHeight="1">
      <c r="A6" s="255" t="s">
        <v>477</v>
      </c>
      <c r="B6" s="255" t="s">
        <v>166</v>
      </c>
      <c r="C6" s="256">
        <v>116864</v>
      </c>
      <c r="D6" s="256">
        <v>115429</v>
      </c>
      <c r="E6" s="256">
        <v>118564</v>
      </c>
      <c r="F6" s="256">
        <v>145495</v>
      </c>
      <c r="G6" s="256">
        <v>87921</v>
      </c>
      <c r="H6" s="256">
        <v>63354</v>
      </c>
      <c r="I6" s="256">
        <v>34521</v>
      </c>
      <c r="J6" s="256">
        <v>36706</v>
      </c>
      <c r="K6" s="256">
        <v>48078</v>
      </c>
      <c r="L6" s="256">
        <v>16877</v>
      </c>
      <c r="M6" s="256">
        <v>19827</v>
      </c>
      <c r="N6" s="257">
        <f>SUM(C6:M6)</f>
        <v>803636</v>
      </c>
      <c r="O6" s="262"/>
    </row>
    <row r="7" spans="1:15" s="287" customFormat="1" ht="24" customHeight="1">
      <c r="A7" s="259" t="s">
        <v>476</v>
      </c>
      <c r="B7" s="259" t="s">
        <v>223</v>
      </c>
      <c r="C7" s="260">
        <v>0</v>
      </c>
      <c r="D7" s="260">
        <v>0</v>
      </c>
      <c r="E7" s="260">
        <v>0</v>
      </c>
      <c r="F7" s="260">
        <v>0</v>
      </c>
      <c r="G7" s="260">
        <v>220</v>
      </c>
      <c r="H7" s="291">
        <v>0</v>
      </c>
      <c r="I7" s="260">
        <v>0</v>
      </c>
      <c r="J7" s="260">
        <v>213</v>
      </c>
      <c r="K7" s="260">
        <v>0</v>
      </c>
      <c r="L7" s="260">
        <v>259</v>
      </c>
      <c r="M7" s="260">
        <v>243</v>
      </c>
      <c r="N7" s="260">
        <f>SUM(C7:M7)</f>
        <v>935</v>
      </c>
    </row>
    <row r="8" spans="1:15" s="246" customFormat="1" ht="24" customHeight="1">
      <c r="A8" s="259" t="s">
        <v>478</v>
      </c>
      <c r="B8" s="259" t="s">
        <v>225</v>
      </c>
      <c r="C8" s="260">
        <v>99140</v>
      </c>
      <c r="D8" s="260">
        <v>96176</v>
      </c>
      <c r="E8" s="260">
        <v>103000</v>
      </c>
      <c r="F8" s="260">
        <v>136805</v>
      </c>
      <c r="G8" s="260">
        <v>74247</v>
      </c>
      <c r="H8" s="260">
        <v>50669</v>
      </c>
      <c r="I8" s="260">
        <v>27026</v>
      </c>
      <c r="J8" s="260">
        <v>27661</v>
      </c>
      <c r="K8" s="260">
        <v>39532</v>
      </c>
      <c r="L8" s="260">
        <v>10697</v>
      </c>
      <c r="M8" s="260">
        <v>11700</v>
      </c>
      <c r="N8" s="260">
        <f t="shared" ref="N8:N13" si="0">SUM(C8:M8)</f>
        <v>676653</v>
      </c>
    </row>
    <row r="9" spans="1:15" s="246" customFormat="1" ht="24" customHeight="1">
      <c r="A9" s="259" t="s">
        <v>479</v>
      </c>
      <c r="B9" s="259" t="s">
        <v>226</v>
      </c>
      <c r="C9" s="260">
        <v>14625</v>
      </c>
      <c r="D9" s="260">
        <v>9848</v>
      </c>
      <c r="E9" s="260">
        <v>10290</v>
      </c>
      <c r="F9" s="260">
        <v>6831</v>
      </c>
      <c r="G9" s="260">
        <v>9383</v>
      </c>
      <c r="H9" s="260">
        <v>4514</v>
      </c>
      <c r="I9" s="260">
        <v>593</v>
      </c>
      <c r="J9" s="260">
        <v>1703</v>
      </c>
      <c r="K9" s="260">
        <v>3335</v>
      </c>
      <c r="L9" s="260">
        <v>352</v>
      </c>
      <c r="M9" s="260">
        <v>1001</v>
      </c>
      <c r="N9" s="260">
        <f t="shared" si="0"/>
        <v>62475</v>
      </c>
    </row>
    <row r="10" spans="1:15" s="246" customFormat="1" ht="24" customHeight="1">
      <c r="A10" s="259" t="s">
        <v>480</v>
      </c>
      <c r="B10" s="259" t="s">
        <v>227</v>
      </c>
      <c r="C10" s="260">
        <v>455</v>
      </c>
      <c r="D10" s="260">
        <v>0</v>
      </c>
      <c r="E10" s="260">
        <v>0</v>
      </c>
      <c r="F10" s="260">
        <v>0</v>
      </c>
      <c r="G10" s="260">
        <v>741</v>
      </c>
      <c r="H10" s="260">
        <v>0</v>
      </c>
      <c r="I10" s="260">
        <v>0</v>
      </c>
      <c r="J10" s="260">
        <v>0</v>
      </c>
      <c r="K10" s="260">
        <v>277</v>
      </c>
      <c r="L10" s="260">
        <v>0</v>
      </c>
      <c r="M10" s="260">
        <v>303</v>
      </c>
      <c r="N10" s="260">
        <f t="shared" si="0"/>
        <v>1776</v>
      </c>
    </row>
    <row r="11" spans="1:15" s="246" customFormat="1" ht="24" customHeight="1">
      <c r="A11" s="259" t="s">
        <v>600</v>
      </c>
      <c r="B11" s="259" t="s">
        <v>596</v>
      </c>
      <c r="C11" s="260">
        <v>0</v>
      </c>
      <c r="D11" s="260">
        <v>0</v>
      </c>
      <c r="E11" s="260">
        <v>584</v>
      </c>
      <c r="F11" s="260">
        <v>0</v>
      </c>
      <c r="G11" s="260">
        <v>0</v>
      </c>
      <c r="H11" s="260">
        <v>0</v>
      </c>
      <c r="I11" s="260">
        <v>0</v>
      </c>
      <c r="J11" s="260">
        <v>0</v>
      </c>
      <c r="K11" s="260">
        <v>0</v>
      </c>
      <c r="L11" s="260">
        <v>0</v>
      </c>
      <c r="M11" s="260">
        <v>0</v>
      </c>
      <c r="N11" s="260">
        <f t="shared" si="0"/>
        <v>584</v>
      </c>
    </row>
    <row r="12" spans="1:15" s="246" customFormat="1" ht="24" customHeight="1">
      <c r="A12" s="259" t="s">
        <v>481</v>
      </c>
      <c r="B12" s="259" t="s">
        <v>623</v>
      </c>
      <c r="C12" s="260">
        <v>0</v>
      </c>
      <c r="D12" s="260">
        <v>6554</v>
      </c>
      <c r="E12" s="260">
        <v>3079</v>
      </c>
      <c r="F12" s="260">
        <v>0</v>
      </c>
      <c r="G12" s="260">
        <v>0</v>
      </c>
      <c r="H12" s="260">
        <v>0</v>
      </c>
      <c r="I12" s="260">
        <v>0</v>
      </c>
      <c r="J12" s="260">
        <v>0</v>
      </c>
      <c r="K12" s="260">
        <v>0</v>
      </c>
      <c r="L12" s="260">
        <v>0</v>
      </c>
      <c r="M12" s="260">
        <v>0</v>
      </c>
      <c r="N12" s="260">
        <f t="shared" si="0"/>
        <v>9633</v>
      </c>
    </row>
    <row r="13" spans="1:15" s="277" customFormat="1" ht="24" customHeight="1">
      <c r="A13" s="259" t="s">
        <v>544</v>
      </c>
      <c r="B13" s="259" t="s">
        <v>162</v>
      </c>
      <c r="C13" s="260">
        <v>2644</v>
      </c>
      <c r="D13" s="260">
        <v>2851</v>
      </c>
      <c r="E13" s="260">
        <v>1611</v>
      </c>
      <c r="F13" s="260">
        <v>1859</v>
      </c>
      <c r="G13" s="260">
        <v>3330</v>
      </c>
      <c r="H13" s="260">
        <v>8171</v>
      </c>
      <c r="I13" s="260">
        <v>6902</v>
      </c>
      <c r="J13" s="260">
        <v>7129</v>
      </c>
      <c r="K13" s="260">
        <v>4934</v>
      </c>
      <c r="L13" s="260">
        <v>5569</v>
      </c>
      <c r="M13" s="260">
        <v>6580</v>
      </c>
      <c r="N13" s="260">
        <f t="shared" si="0"/>
        <v>51580</v>
      </c>
    </row>
    <row r="14" spans="1:15" s="246" customFormat="1" ht="24" customHeight="1">
      <c r="A14" s="255" t="s">
        <v>487</v>
      </c>
      <c r="B14" s="255" t="s">
        <v>167</v>
      </c>
      <c r="C14" s="256">
        <v>69647</v>
      </c>
      <c r="D14" s="256">
        <v>182832</v>
      </c>
      <c r="E14" s="256">
        <v>190324</v>
      </c>
      <c r="F14" s="256">
        <v>33815</v>
      </c>
      <c r="G14" s="256">
        <v>76158</v>
      </c>
      <c r="H14" s="256">
        <v>43223</v>
      </c>
      <c r="I14" s="256">
        <v>25194</v>
      </c>
      <c r="J14" s="256">
        <v>24034</v>
      </c>
      <c r="K14" s="256">
        <v>5456</v>
      </c>
      <c r="L14" s="256">
        <v>4948</v>
      </c>
      <c r="M14" s="256">
        <v>0</v>
      </c>
      <c r="N14" s="257">
        <f>SUM(C14:M14)</f>
        <v>655631</v>
      </c>
    </row>
    <row r="15" spans="1:15" s="246" customFormat="1" ht="24" customHeight="1">
      <c r="A15" s="259" t="s">
        <v>545</v>
      </c>
      <c r="B15" s="259" t="s">
        <v>248</v>
      </c>
      <c r="C15" s="260">
        <v>67445</v>
      </c>
      <c r="D15" s="260">
        <v>176479</v>
      </c>
      <c r="E15" s="260">
        <v>188339</v>
      </c>
      <c r="F15" s="260">
        <v>14228</v>
      </c>
      <c r="G15" s="260">
        <v>66419</v>
      </c>
      <c r="H15" s="260">
        <v>27873</v>
      </c>
      <c r="I15" s="260">
        <v>4784</v>
      </c>
      <c r="J15" s="260">
        <v>2520</v>
      </c>
      <c r="K15" s="260">
        <v>0</v>
      </c>
      <c r="L15" s="260">
        <v>0</v>
      </c>
      <c r="M15" s="260">
        <v>0</v>
      </c>
      <c r="N15" s="286">
        <f>SUM(C15:M15)</f>
        <v>548087</v>
      </c>
    </row>
    <row r="16" spans="1:15" s="246" customFormat="1" ht="24" customHeight="1">
      <c r="A16" s="259" t="s">
        <v>639</v>
      </c>
      <c r="B16" s="259" t="s">
        <v>638</v>
      </c>
      <c r="C16" s="260">
        <v>1034</v>
      </c>
      <c r="D16" s="260">
        <v>0</v>
      </c>
      <c r="E16" s="260">
        <v>0</v>
      </c>
      <c r="F16" s="260">
        <v>0</v>
      </c>
      <c r="G16" s="260">
        <v>0</v>
      </c>
      <c r="H16" s="260">
        <v>0</v>
      </c>
      <c r="I16" s="260">
        <v>0</v>
      </c>
      <c r="J16" s="260">
        <v>0</v>
      </c>
      <c r="K16" s="260">
        <v>0</v>
      </c>
      <c r="L16" s="260">
        <v>0</v>
      </c>
      <c r="M16" s="260">
        <v>0</v>
      </c>
      <c r="N16" s="286">
        <f t="shared" ref="N16:N18" si="1">SUM(C16:M16)</f>
        <v>1034</v>
      </c>
    </row>
    <row r="17" spans="1:14" s="246" customFormat="1" ht="24" customHeight="1">
      <c r="A17" s="259" t="s">
        <v>546</v>
      </c>
      <c r="B17" s="259" t="s">
        <v>342</v>
      </c>
      <c r="C17" s="260">
        <v>1168</v>
      </c>
      <c r="D17" s="260">
        <v>2464</v>
      </c>
      <c r="E17" s="260">
        <v>1985</v>
      </c>
      <c r="F17" s="260">
        <v>1002</v>
      </c>
      <c r="G17" s="260">
        <v>0</v>
      </c>
      <c r="H17" s="260">
        <v>0</v>
      </c>
      <c r="I17" s="260">
        <v>1161</v>
      </c>
      <c r="J17" s="260">
        <v>0</v>
      </c>
      <c r="K17" s="260">
        <v>0</v>
      </c>
      <c r="L17" s="260">
        <v>0</v>
      </c>
      <c r="M17" s="260">
        <v>0</v>
      </c>
      <c r="N17" s="286">
        <f t="shared" si="1"/>
        <v>7780</v>
      </c>
    </row>
    <row r="18" spans="1:14" s="246" customFormat="1" ht="24" customHeight="1">
      <c r="A18" s="259" t="s">
        <v>547</v>
      </c>
      <c r="B18" s="259" t="s">
        <v>249</v>
      </c>
      <c r="C18" s="260">
        <v>0</v>
      </c>
      <c r="D18" s="260">
        <v>3889</v>
      </c>
      <c r="E18" s="260">
        <v>0</v>
      </c>
      <c r="F18" s="260">
        <v>18585</v>
      </c>
      <c r="G18" s="260">
        <v>8520</v>
      </c>
      <c r="H18" s="260">
        <v>15350</v>
      </c>
      <c r="I18" s="260">
        <v>19249</v>
      </c>
      <c r="J18" s="260">
        <v>20336</v>
      </c>
      <c r="K18" s="260">
        <v>5456</v>
      </c>
      <c r="L18" s="260">
        <v>4948</v>
      </c>
      <c r="M18" s="260">
        <v>0</v>
      </c>
      <c r="N18" s="286">
        <f t="shared" si="1"/>
        <v>96333</v>
      </c>
    </row>
    <row r="19" spans="1:14" s="246" customFormat="1" ht="24" customHeight="1">
      <c r="A19" s="255" t="s">
        <v>281</v>
      </c>
      <c r="B19" s="255" t="s">
        <v>640</v>
      </c>
      <c r="C19" s="256">
        <v>0</v>
      </c>
      <c r="D19" s="256">
        <v>209</v>
      </c>
      <c r="E19" s="256">
        <v>0</v>
      </c>
      <c r="F19" s="256">
        <v>211</v>
      </c>
      <c r="G19" s="256">
        <v>0</v>
      </c>
      <c r="H19" s="256">
        <v>0</v>
      </c>
      <c r="I19" s="256">
        <v>0</v>
      </c>
      <c r="J19" s="256">
        <v>0</v>
      </c>
      <c r="K19" s="256">
        <v>0</v>
      </c>
      <c r="L19" s="256">
        <v>0</v>
      </c>
      <c r="M19" s="256">
        <v>0</v>
      </c>
      <c r="N19" s="256">
        <f t="shared" ref="N19:N25" si="2">SUM(C19:M19)</f>
        <v>420</v>
      </c>
    </row>
    <row r="20" spans="1:14" s="246" customFormat="1" ht="24" customHeight="1">
      <c r="A20" s="259" t="s">
        <v>533</v>
      </c>
      <c r="B20" s="259" t="s">
        <v>641</v>
      </c>
      <c r="C20" s="260">
        <v>0</v>
      </c>
      <c r="D20" s="260">
        <v>209</v>
      </c>
      <c r="E20" s="260">
        <v>0</v>
      </c>
      <c r="F20" s="260">
        <v>211</v>
      </c>
      <c r="G20" s="260">
        <v>0</v>
      </c>
      <c r="H20" s="260">
        <v>0</v>
      </c>
      <c r="I20" s="260">
        <v>0</v>
      </c>
      <c r="J20" s="260">
        <v>0</v>
      </c>
      <c r="K20" s="260">
        <v>0</v>
      </c>
      <c r="L20" s="260">
        <v>0</v>
      </c>
      <c r="M20" s="260">
        <v>0</v>
      </c>
      <c r="N20" s="286">
        <f t="shared" si="2"/>
        <v>420</v>
      </c>
    </row>
    <row r="21" spans="1:14" s="246" customFormat="1" ht="24" customHeight="1">
      <c r="A21" s="266" t="s">
        <v>642</v>
      </c>
      <c r="B21" s="267" t="s">
        <v>643</v>
      </c>
      <c r="C21" s="265">
        <v>663</v>
      </c>
      <c r="D21" s="265">
        <v>0</v>
      </c>
      <c r="E21" s="265">
        <v>0</v>
      </c>
      <c r="F21" s="265">
        <v>0</v>
      </c>
      <c r="G21" s="265">
        <v>0</v>
      </c>
      <c r="H21" s="265">
        <v>0</v>
      </c>
      <c r="I21" s="265">
        <v>0</v>
      </c>
      <c r="J21" s="265">
        <v>0</v>
      </c>
      <c r="K21" s="265">
        <v>0</v>
      </c>
      <c r="L21" s="265">
        <v>0</v>
      </c>
      <c r="M21" s="265">
        <v>0</v>
      </c>
      <c r="N21" s="265">
        <f t="shared" si="2"/>
        <v>663</v>
      </c>
    </row>
    <row r="22" spans="1:14" s="246" customFormat="1" ht="24" customHeight="1">
      <c r="A22" s="255" t="s">
        <v>489</v>
      </c>
      <c r="B22" s="255" t="s">
        <v>644</v>
      </c>
      <c r="C22" s="256">
        <v>663</v>
      </c>
      <c r="D22" s="256">
        <v>0</v>
      </c>
      <c r="E22" s="256">
        <v>0</v>
      </c>
      <c r="F22" s="256">
        <v>0</v>
      </c>
      <c r="G22" s="256">
        <v>0</v>
      </c>
      <c r="H22" s="256">
        <v>0</v>
      </c>
      <c r="I22" s="256">
        <v>0</v>
      </c>
      <c r="J22" s="256">
        <v>0</v>
      </c>
      <c r="K22" s="256">
        <v>0</v>
      </c>
      <c r="L22" s="256">
        <v>0</v>
      </c>
      <c r="M22" s="256">
        <v>0</v>
      </c>
      <c r="N22" s="256">
        <f t="shared" si="2"/>
        <v>663</v>
      </c>
    </row>
    <row r="23" spans="1:14" s="246" customFormat="1" ht="24" customHeight="1">
      <c r="A23" s="266" t="s">
        <v>202</v>
      </c>
      <c r="B23" s="267" t="s">
        <v>622</v>
      </c>
      <c r="C23" s="265">
        <v>801</v>
      </c>
      <c r="D23" s="265">
        <v>5368</v>
      </c>
      <c r="E23" s="265">
        <v>0</v>
      </c>
      <c r="F23" s="265">
        <v>0</v>
      </c>
      <c r="G23" s="265">
        <v>0</v>
      </c>
      <c r="H23" s="265">
        <v>0</v>
      </c>
      <c r="I23" s="265">
        <v>0</v>
      </c>
      <c r="J23" s="265">
        <v>0</v>
      </c>
      <c r="K23" s="265">
        <v>0</v>
      </c>
      <c r="L23" s="265">
        <v>0</v>
      </c>
      <c r="M23" s="265">
        <v>0</v>
      </c>
      <c r="N23" s="265">
        <f t="shared" si="2"/>
        <v>6169</v>
      </c>
    </row>
    <row r="24" spans="1:14" s="246" customFormat="1" ht="24" customHeight="1">
      <c r="A24" s="266" t="s">
        <v>177</v>
      </c>
      <c r="B24" s="267" t="s">
        <v>587</v>
      </c>
      <c r="C24" s="265">
        <v>852</v>
      </c>
      <c r="D24" s="265">
        <v>279</v>
      </c>
      <c r="E24" s="265">
        <v>0</v>
      </c>
      <c r="F24" s="265">
        <v>2103</v>
      </c>
      <c r="G24" s="265">
        <v>0</v>
      </c>
      <c r="H24" s="265">
        <v>0</v>
      </c>
      <c r="I24" s="265">
        <v>0</v>
      </c>
      <c r="J24" s="265">
        <v>0</v>
      </c>
      <c r="K24" s="265">
        <v>0</v>
      </c>
      <c r="L24" s="265">
        <v>0</v>
      </c>
      <c r="M24" s="265">
        <v>0</v>
      </c>
      <c r="N24" s="265">
        <f t="shared" si="2"/>
        <v>3234</v>
      </c>
    </row>
    <row r="25" spans="1:14" s="246" customFormat="1" ht="24" customHeight="1">
      <c r="A25" s="255" t="s">
        <v>266</v>
      </c>
      <c r="B25" s="255" t="s">
        <v>588</v>
      </c>
      <c r="C25" s="256">
        <v>852</v>
      </c>
      <c r="D25" s="256">
        <v>0</v>
      </c>
      <c r="E25" s="256">
        <v>0</v>
      </c>
      <c r="F25" s="256">
        <v>0</v>
      </c>
      <c r="G25" s="256">
        <v>0</v>
      </c>
      <c r="H25" s="256">
        <v>0</v>
      </c>
      <c r="I25" s="256">
        <v>0</v>
      </c>
      <c r="J25" s="256">
        <v>0</v>
      </c>
      <c r="K25" s="256">
        <v>0</v>
      </c>
      <c r="L25" s="256">
        <v>0</v>
      </c>
      <c r="M25" s="256">
        <v>0</v>
      </c>
      <c r="N25" s="256">
        <f t="shared" si="2"/>
        <v>852</v>
      </c>
    </row>
    <row r="26" spans="1:14" s="246" customFormat="1" ht="24" customHeight="1">
      <c r="A26" s="255" t="s">
        <v>267</v>
      </c>
      <c r="B26" s="255" t="s">
        <v>628</v>
      </c>
      <c r="C26" s="256">
        <v>0</v>
      </c>
      <c r="D26" s="256">
        <v>0</v>
      </c>
      <c r="E26" s="256">
        <v>0</v>
      </c>
      <c r="F26" s="256">
        <v>2103</v>
      </c>
      <c r="G26" s="256">
        <v>0</v>
      </c>
      <c r="H26" s="256">
        <v>0</v>
      </c>
      <c r="I26" s="256">
        <v>0</v>
      </c>
      <c r="J26" s="256">
        <v>0</v>
      </c>
      <c r="K26" s="256">
        <v>0</v>
      </c>
      <c r="L26" s="256">
        <v>0</v>
      </c>
      <c r="M26" s="256">
        <v>0</v>
      </c>
      <c r="N26" s="256">
        <f t="shared" ref="N26:N27" si="3">SUM(C26:M26)</f>
        <v>2103</v>
      </c>
    </row>
    <row r="27" spans="1:14" s="246" customFormat="1" ht="24" customHeight="1">
      <c r="A27" s="255" t="s">
        <v>270</v>
      </c>
      <c r="B27" s="255" t="s">
        <v>605</v>
      </c>
      <c r="C27" s="256">
        <v>0</v>
      </c>
      <c r="D27" s="256">
        <v>279</v>
      </c>
      <c r="E27" s="256">
        <v>0</v>
      </c>
      <c r="F27" s="256">
        <v>0</v>
      </c>
      <c r="G27" s="256">
        <v>0</v>
      </c>
      <c r="H27" s="256">
        <v>0</v>
      </c>
      <c r="I27" s="256">
        <v>0</v>
      </c>
      <c r="J27" s="256">
        <v>0</v>
      </c>
      <c r="K27" s="256">
        <v>0</v>
      </c>
      <c r="L27" s="256">
        <v>0</v>
      </c>
      <c r="M27" s="256">
        <v>0</v>
      </c>
      <c r="N27" s="256">
        <f t="shared" si="3"/>
        <v>279</v>
      </c>
    </row>
    <row r="28" spans="1:14" s="277" customFormat="1" ht="24" customHeight="1">
      <c r="A28" s="263" t="s">
        <v>173</v>
      </c>
      <c r="B28" s="264" t="s">
        <v>174</v>
      </c>
      <c r="C28" s="265">
        <v>0</v>
      </c>
      <c r="D28" s="265">
        <v>0</v>
      </c>
      <c r="E28" s="265">
        <v>0</v>
      </c>
      <c r="F28" s="265">
        <v>293</v>
      </c>
      <c r="G28" s="265">
        <v>1075</v>
      </c>
      <c r="H28" s="265">
        <v>0</v>
      </c>
      <c r="I28" s="265">
        <v>0</v>
      </c>
      <c r="J28" s="265">
        <v>0</v>
      </c>
      <c r="K28" s="265">
        <v>281</v>
      </c>
      <c r="L28" s="265">
        <v>1480</v>
      </c>
      <c r="M28" s="265">
        <v>4239</v>
      </c>
      <c r="N28" s="265">
        <f>SUM(C28:M28)</f>
        <v>7368</v>
      </c>
    </row>
    <row r="29" spans="1:14" s="277" customFormat="1" ht="24" customHeight="1">
      <c r="A29" s="252" t="s">
        <v>0</v>
      </c>
      <c r="B29" s="253" t="s">
        <v>89</v>
      </c>
      <c r="C29" s="254">
        <v>0</v>
      </c>
      <c r="D29" s="254">
        <v>268</v>
      </c>
      <c r="E29" s="254">
        <v>0</v>
      </c>
      <c r="F29" s="254">
        <v>0</v>
      </c>
      <c r="G29" s="254">
        <v>345</v>
      </c>
      <c r="H29" s="254">
        <v>1005</v>
      </c>
      <c r="I29" s="254">
        <v>0</v>
      </c>
      <c r="J29" s="254">
        <v>457</v>
      </c>
      <c r="K29" s="254">
        <v>1509</v>
      </c>
      <c r="L29" s="254">
        <v>351</v>
      </c>
      <c r="M29" s="254">
        <v>421</v>
      </c>
      <c r="N29" s="265">
        <f t="shared" ref="N29:N30" si="4">SUM(C29:M29)</f>
        <v>4356</v>
      </c>
    </row>
    <row r="30" spans="1:14" s="246" customFormat="1" ht="24" customHeight="1">
      <c r="A30" s="252" t="s">
        <v>2</v>
      </c>
      <c r="B30" s="253" t="s">
        <v>91</v>
      </c>
      <c r="C30" s="254">
        <v>0</v>
      </c>
      <c r="D30" s="254">
        <v>1735</v>
      </c>
      <c r="E30" s="254">
        <v>0</v>
      </c>
      <c r="F30" s="254">
        <v>95099</v>
      </c>
      <c r="G30" s="254">
        <v>7271</v>
      </c>
      <c r="H30" s="254">
        <v>50287</v>
      </c>
      <c r="I30" s="254">
        <v>0</v>
      </c>
      <c r="J30" s="254">
        <v>0</v>
      </c>
      <c r="K30" s="254">
        <v>9594</v>
      </c>
      <c r="L30" s="254">
        <v>4442</v>
      </c>
      <c r="M30" s="254">
        <v>0</v>
      </c>
      <c r="N30" s="265">
        <f t="shared" si="4"/>
        <v>168428</v>
      </c>
    </row>
    <row r="31" spans="1:14" s="246" customFormat="1" ht="24" customHeight="1">
      <c r="A31" s="273" t="s">
        <v>3</v>
      </c>
      <c r="B31" s="274" t="s">
        <v>134</v>
      </c>
      <c r="C31" s="275">
        <f t="shared" ref="C31" si="5">SUM(C5,C21,C23:C24,C28:C30)</f>
        <v>188827</v>
      </c>
      <c r="D31" s="275">
        <f t="shared" ref="D31" si="6">SUM(D5,D21,D23:D24,D28:D30)</f>
        <v>306120</v>
      </c>
      <c r="E31" s="275">
        <f t="shared" ref="E31" si="7">SUM(E5,E21,E23:E24,E28:E30)</f>
        <v>308888</v>
      </c>
      <c r="F31" s="275">
        <f t="shared" ref="F31" si="8">SUM(F5,F21,F23:F24,F28:F30)</f>
        <v>277016</v>
      </c>
      <c r="G31" s="275">
        <f t="shared" ref="G31:L31" si="9">SUM(G5,G21,G23:G24,G28:G30)</f>
        <v>172770</v>
      </c>
      <c r="H31" s="275">
        <f t="shared" si="9"/>
        <v>157869</v>
      </c>
      <c r="I31" s="275">
        <f t="shared" si="9"/>
        <v>59715</v>
      </c>
      <c r="J31" s="275">
        <f t="shared" si="9"/>
        <v>61197</v>
      </c>
      <c r="K31" s="275">
        <f t="shared" ref="K31" si="10">SUM(K5,K21,K23:K24,K28:K30)</f>
        <v>64918</v>
      </c>
      <c r="L31" s="275">
        <f t="shared" si="9"/>
        <v>28098</v>
      </c>
      <c r="M31" s="275">
        <f>SUM(M5,M21,M23:M24,M28:M30)</f>
        <v>24487</v>
      </c>
      <c r="N31" s="275">
        <f>SUM(N5,N21,N23:N24,N28:N30)</f>
        <v>1649905</v>
      </c>
    </row>
    <row r="32" spans="1:14" ht="19"/>
    <row r="33" spans="1:2" ht="19">
      <c r="A33" s="71" t="s">
        <v>743</v>
      </c>
      <c r="B33" s="71" t="s">
        <v>742</v>
      </c>
    </row>
    <row r="34" spans="1:2" ht="24" customHeight="1"/>
    <row r="35" spans="1:2" ht="24" customHeight="1"/>
    <row r="36" spans="1:2" ht="24" customHeight="1"/>
    <row r="37" spans="1:2" ht="24" customHeight="1"/>
    <row r="38" spans="1:2" ht="24" customHeight="1"/>
    <row r="39" spans="1:2" ht="24" customHeight="1"/>
    <row r="40" spans="1:2" ht="24" customHeight="1"/>
    <row r="41" spans="1:2" ht="24" customHeight="1"/>
    <row r="42" spans="1:2" ht="24" customHeight="1"/>
    <row r="43" spans="1:2" ht="24" customHeight="1"/>
    <row r="44" spans="1:2" ht="24" customHeight="1"/>
    <row r="45" spans="1:2" ht="24" customHeight="1"/>
    <row r="46" spans="1:2" ht="24" customHeight="1"/>
    <row r="47" spans="1:2" ht="24" customHeight="1"/>
    <row r="48" spans="1:2"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sheetData>
  <phoneticPr fontId="2"/>
  <pageMargins left="0.78700000000000003" right="0.78700000000000003" top="0.98399999999999999" bottom="0.98399999999999999" header="0.51200000000000001" footer="0.51200000000000001"/>
  <pageSetup paperSize="9" scale="70" orientation="landscape" r:id="rId1"/>
  <headerFooter alignWithMargins="0">
    <oddFooter>&amp;R38</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N57"/>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75" customHeight="1"/>
  <cols>
    <col min="1" max="2" width="50.83203125" style="284" customWidth="1"/>
    <col min="3" max="14" width="15.83203125" style="284" customWidth="1"/>
    <col min="15" max="15" width="3.6640625" style="284" customWidth="1"/>
    <col min="16" max="16384" width="9" style="284"/>
  </cols>
  <sheetData>
    <row r="1" spans="1:14" ht="24" customHeight="1">
      <c r="A1" s="283" t="s">
        <v>841</v>
      </c>
    </row>
    <row r="2" spans="1:14" ht="24" customHeight="1">
      <c r="A2" s="276" t="s">
        <v>842</v>
      </c>
    </row>
    <row r="3" spans="1:14" ht="24" customHeight="1">
      <c r="A3" s="244"/>
      <c r="B3" s="244"/>
      <c r="C3" s="247"/>
      <c r="D3" s="247"/>
      <c r="E3" s="247"/>
      <c r="F3" s="247"/>
      <c r="G3" s="247"/>
      <c r="H3" s="247"/>
      <c r="I3" s="247"/>
      <c r="J3" s="244"/>
      <c r="K3" s="244"/>
      <c r="L3" s="244"/>
      <c r="M3" s="247"/>
      <c r="N3" s="248" t="s">
        <v>176</v>
      </c>
    </row>
    <row r="4" spans="1:14"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s="277" customFormat="1" ht="24" customHeight="1">
      <c r="A5" s="252" t="s">
        <v>164</v>
      </c>
      <c r="B5" s="253" t="s">
        <v>163</v>
      </c>
      <c r="C5" s="254">
        <v>0</v>
      </c>
      <c r="D5" s="254">
        <v>0</v>
      </c>
      <c r="E5" s="254">
        <v>0</v>
      </c>
      <c r="F5" s="254">
        <v>0</v>
      </c>
      <c r="G5" s="254">
        <v>0</v>
      </c>
      <c r="H5" s="254">
        <v>0</v>
      </c>
      <c r="I5" s="254">
        <v>0</v>
      </c>
      <c r="J5" s="254">
        <v>0</v>
      </c>
      <c r="K5" s="254">
        <v>0</v>
      </c>
      <c r="L5" s="254">
        <v>0</v>
      </c>
      <c r="M5" s="254">
        <v>2004</v>
      </c>
      <c r="N5" s="254">
        <f>SUM(C5:M5)</f>
        <v>2004</v>
      </c>
    </row>
    <row r="6" spans="1:14" s="293" customFormat="1" ht="24" customHeight="1">
      <c r="A6" s="263" t="s">
        <v>211</v>
      </c>
      <c r="B6" s="264" t="s">
        <v>208</v>
      </c>
      <c r="C6" s="254">
        <v>0</v>
      </c>
      <c r="D6" s="254">
        <v>0</v>
      </c>
      <c r="E6" s="254">
        <v>0</v>
      </c>
      <c r="F6" s="254">
        <v>0</v>
      </c>
      <c r="G6" s="265">
        <v>0</v>
      </c>
      <c r="H6" s="265">
        <v>0</v>
      </c>
      <c r="I6" s="265">
        <v>0</v>
      </c>
      <c r="J6" s="265">
        <v>0</v>
      </c>
      <c r="K6" s="265">
        <v>0</v>
      </c>
      <c r="L6" s="265">
        <v>0</v>
      </c>
      <c r="M6" s="254">
        <v>476</v>
      </c>
      <c r="N6" s="254">
        <f t="shared" ref="N6" si="0">SUM(C6:M6)</f>
        <v>476</v>
      </c>
    </row>
    <row r="7" spans="1:14" ht="24" customHeight="1">
      <c r="A7" s="252" t="s">
        <v>114</v>
      </c>
      <c r="B7" s="253" t="s">
        <v>87</v>
      </c>
      <c r="C7" s="272">
        <v>0</v>
      </c>
      <c r="D7" s="272">
        <v>0</v>
      </c>
      <c r="E7" s="272">
        <v>0</v>
      </c>
      <c r="F7" s="272">
        <v>0</v>
      </c>
      <c r="G7" s="272">
        <v>0</v>
      </c>
      <c r="H7" s="272">
        <v>0</v>
      </c>
      <c r="I7" s="272">
        <v>12003</v>
      </c>
      <c r="J7" s="272">
        <v>0</v>
      </c>
      <c r="K7" s="272">
        <v>0</v>
      </c>
      <c r="L7" s="272">
        <v>0</v>
      </c>
      <c r="M7" s="272">
        <v>0</v>
      </c>
      <c r="N7" s="272">
        <f>SUM(C7:M7)</f>
        <v>12003</v>
      </c>
    </row>
    <row r="8" spans="1:14" ht="24" customHeight="1">
      <c r="A8" s="252" t="s">
        <v>119</v>
      </c>
      <c r="B8" s="253" t="s">
        <v>168</v>
      </c>
      <c r="C8" s="254">
        <v>0</v>
      </c>
      <c r="D8" s="254">
        <v>7000</v>
      </c>
      <c r="E8" s="254">
        <v>1041</v>
      </c>
      <c r="F8" s="254">
        <v>0</v>
      </c>
      <c r="G8" s="254">
        <v>0</v>
      </c>
      <c r="H8" s="254">
        <v>262</v>
      </c>
      <c r="I8" s="254">
        <v>0</v>
      </c>
      <c r="J8" s="254">
        <v>0</v>
      </c>
      <c r="K8" s="254">
        <v>433</v>
      </c>
      <c r="L8" s="254">
        <v>0</v>
      </c>
      <c r="M8" s="254">
        <v>0</v>
      </c>
      <c r="N8" s="272">
        <f t="shared" ref="N8:N9" si="1">SUM(C8:M8)</f>
        <v>8736</v>
      </c>
    </row>
    <row r="9" spans="1:14" ht="24" customHeight="1">
      <c r="A9" s="252" t="s">
        <v>177</v>
      </c>
      <c r="B9" s="253" t="s">
        <v>172</v>
      </c>
      <c r="C9" s="254">
        <v>1805</v>
      </c>
      <c r="D9" s="254">
        <v>520</v>
      </c>
      <c r="E9" s="254">
        <v>4562</v>
      </c>
      <c r="F9" s="254">
        <v>250</v>
      </c>
      <c r="G9" s="254">
        <v>1043</v>
      </c>
      <c r="H9" s="254">
        <v>242</v>
      </c>
      <c r="I9" s="254">
        <v>607</v>
      </c>
      <c r="J9" s="254">
        <v>13599</v>
      </c>
      <c r="K9" s="254">
        <v>3567</v>
      </c>
      <c r="L9" s="254">
        <v>6701</v>
      </c>
      <c r="M9" s="254">
        <v>6081</v>
      </c>
      <c r="N9" s="272">
        <f t="shared" si="1"/>
        <v>38977</v>
      </c>
    </row>
    <row r="10" spans="1:14" ht="24" customHeight="1">
      <c r="A10" s="255" t="s">
        <v>471</v>
      </c>
      <c r="B10" s="255" t="s">
        <v>178</v>
      </c>
      <c r="C10" s="256">
        <v>1185</v>
      </c>
      <c r="D10" s="256">
        <v>220</v>
      </c>
      <c r="E10" s="256">
        <v>2598</v>
      </c>
      <c r="F10" s="256">
        <v>0</v>
      </c>
      <c r="G10" s="256">
        <v>703</v>
      </c>
      <c r="H10" s="256">
        <v>242</v>
      </c>
      <c r="I10" s="256">
        <v>226</v>
      </c>
      <c r="J10" s="256">
        <v>1972</v>
      </c>
      <c r="K10" s="256">
        <v>724</v>
      </c>
      <c r="L10" s="256">
        <v>2891</v>
      </c>
      <c r="M10" s="256">
        <v>2033</v>
      </c>
      <c r="N10" s="256">
        <f>SUM(C10:M10)</f>
        <v>12794</v>
      </c>
    </row>
    <row r="11" spans="1:14" ht="24" customHeight="1">
      <c r="A11" s="255" t="s">
        <v>263</v>
      </c>
      <c r="B11" s="255" t="s">
        <v>645</v>
      </c>
      <c r="C11" s="256">
        <v>0</v>
      </c>
      <c r="D11" s="256">
        <v>0</v>
      </c>
      <c r="E11" s="256">
        <v>0</v>
      </c>
      <c r="F11" s="256">
        <v>0</v>
      </c>
      <c r="G11" s="256">
        <v>0</v>
      </c>
      <c r="H11" s="256">
        <v>0</v>
      </c>
      <c r="I11" s="256">
        <v>0</v>
      </c>
      <c r="J11" s="256">
        <v>0</v>
      </c>
      <c r="K11" s="256">
        <v>0</v>
      </c>
      <c r="L11" s="256">
        <v>0</v>
      </c>
      <c r="M11" s="256">
        <v>0</v>
      </c>
      <c r="N11" s="256">
        <f t="shared" ref="N11:N17" si="2">SUM(C11:M11)</f>
        <v>0</v>
      </c>
    </row>
    <row r="12" spans="1:14" s="288" customFormat="1" ht="24" customHeight="1">
      <c r="A12" s="255" t="s">
        <v>264</v>
      </c>
      <c r="B12" s="255" t="s">
        <v>191</v>
      </c>
      <c r="C12" s="256">
        <v>0</v>
      </c>
      <c r="D12" s="256">
        <v>0</v>
      </c>
      <c r="E12" s="256">
        <v>0</v>
      </c>
      <c r="F12" s="256">
        <v>0</v>
      </c>
      <c r="G12" s="256">
        <v>0</v>
      </c>
      <c r="H12" s="256">
        <v>0</v>
      </c>
      <c r="I12" s="256">
        <v>0</v>
      </c>
      <c r="J12" s="256">
        <v>0</v>
      </c>
      <c r="K12" s="256">
        <v>0</v>
      </c>
      <c r="L12" s="256">
        <v>0</v>
      </c>
      <c r="M12" s="256">
        <v>823</v>
      </c>
      <c r="N12" s="256">
        <f>SUM(C12:M12)</f>
        <v>823</v>
      </c>
    </row>
    <row r="13" spans="1:14" ht="24" customHeight="1">
      <c r="A13" s="255" t="s">
        <v>267</v>
      </c>
      <c r="B13" s="255" t="s">
        <v>628</v>
      </c>
      <c r="C13" s="256">
        <v>620</v>
      </c>
      <c r="D13" s="256">
        <v>0</v>
      </c>
      <c r="E13" s="256">
        <v>0</v>
      </c>
      <c r="F13" s="256">
        <v>0</v>
      </c>
      <c r="G13" s="256">
        <v>0</v>
      </c>
      <c r="H13" s="256">
        <v>0</v>
      </c>
      <c r="I13" s="256">
        <v>0</v>
      </c>
      <c r="J13" s="256">
        <v>0</v>
      </c>
      <c r="K13" s="256">
        <v>0</v>
      </c>
      <c r="L13" s="256">
        <v>0</v>
      </c>
      <c r="M13" s="256">
        <v>0</v>
      </c>
      <c r="N13" s="256">
        <f t="shared" si="2"/>
        <v>620</v>
      </c>
    </row>
    <row r="14" spans="1:14" s="288" customFormat="1" ht="24" customHeight="1">
      <c r="A14" s="255" t="s">
        <v>266</v>
      </c>
      <c r="B14" s="255" t="s">
        <v>190</v>
      </c>
      <c r="C14" s="256">
        <v>0</v>
      </c>
      <c r="D14" s="256">
        <v>0</v>
      </c>
      <c r="E14" s="256">
        <v>0</v>
      </c>
      <c r="F14" s="256">
        <v>0</v>
      </c>
      <c r="G14" s="256">
        <v>0</v>
      </c>
      <c r="H14" s="256">
        <v>0</v>
      </c>
      <c r="I14" s="256">
        <v>0</v>
      </c>
      <c r="J14" s="256">
        <v>1082</v>
      </c>
      <c r="K14" s="256">
        <v>0</v>
      </c>
      <c r="L14" s="256">
        <v>0</v>
      </c>
      <c r="M14" s="256">
        <v>0</v>
      </c>
      <c r="N14" s="256">
        <f t="shared" si="2"/>
        <v>1082</v>
      </c>
    </row>
    <row r="15" spans="1:14" ht="24" customHeight="1">
      <c r="A15" s="255" t="s">
        <v>268</v>
      </c>
      <c r="B15" s="255" t="s">
        <v>180</v>
      </c>
      <c r="C15" s="256">
        <v>0</v>
      </c>
      <c r="D15" s="256">
        <v>0</v>
      </c>
      <c r="E15" s="256">
        <v>386</v>
      </c>
      <c r="F15" s="256">
        <v>0</v>
      </c>
      <c r="G15" s="256">
        <v>0</v>
      </c>
      <c r="H15" s="256">
        <v>0</v>
      </c>
      <c r="I15" s="256">
        <v>0</v>
      </c>
      <c r="J15" s="256">
        <v>718</v>
      </c>
      <c r="K15" s="256">
        <v>0</v>
      </c>
      <c r="L15" s="256">
        <v>0</v>
      </c>
      <c r="M15" s="256">
        <v>0</v>
      </c>
      <c r="N15" s="256">
        <f t="shared" si="2"/>
        <v>1104</v>
      </c>
    </row>
    <row r="16" spans="1:14" ht="24" customHeight="1">
      <c r="A16" s="255" t="s">
        <v>269</v>
      </c>
      <c r="B16" s="255" t="s">
        <v>594</v>
      </c>
      <c r="C16" s="256">
        <v>0</v>
      </c>
      <c r="D16" s="256">
        <v>0</v>
      </c>
      <c r="E16" s="256">
        <v>468</v>
      </c>
      <c r="F16" s="256">
        <v>0</v>
      </c>
      <c r="G16" s="256">
        <v>0</v>
      </c>
      <c r="H16" s="256">
        <v>0</v>
      </c>
      <c r="I16" s="256">
        <v>0</v>
      </c>
      <c r="J16" s="256">
        <v>0</v>
      </c>
      <c r="K16" s="256">
        <v>0</v>
      </c>
      <c r="L16" s="256">
        <v>0</v>
      </c>
      <c r="M16" s="256">
        <v>0</v>
      </c>
      <c r="N16" s="256">
        <f t="shared" si="2"/>
        <v>468</v>
      </c>
    </row>
    <row r="17" spans="1:14" ht="24" customHeight="1">
      <c r="A17" s="268" t="s">
        <v>270</v>
      </c>
      <c r="B17" s="268" t="s">
        <v>181</v>
      </c>
      <c r="C17" s="256">
        <v>0</v>
      </c>
      <c r="D17" s="256">
        <v>300</v>
      </c>
      <c r="E17" s="256">
        <v>1110</v>
      </c>
      <c r="F17" s="256">
        <v>250</v>
      </c>
      <c r="G17" s="256">
        <v>340</v>
      </c>
      <c r="H17" s="256">
        <v>0</v>
      </c>
      <c r="I17" s="256">
        <v>381</v>
      </c>
      <c r="J17" s="256">
        <v>9827</v>
      </c>
      <c r="K17" s="256">
        <v>2843</v>
      </c>
      <c r="L17" s="256">
        <v>3810</v>
      </c>
      <c r="M17" s="256">
        <v>3225</v>
      </c>
      <c r="N17" s="256">
        <f t="shared" si="2"/>
        <v>22086</v>
      </c>
    </row>
    <row r="18" spans="1:14" ht="24" customHeight="1">
      <c r="A18" s="252" t="s">
        <v>192</v>
      </c>
      <c r="B18" s="253" t="s">
        <v>174</v>
      </c>
      <c r="C18" s="254">
        <v>1474450</v>
      </c>
      <c r="D18" s="254">
        <v>2231517</v>
      </c>
      <c r="E18" s="254">
        <v>1707340</v>
      </c>
      <c r="F18" s="254">
        <v>2013293</v>
      </c>
      <c r="G18" s="254">
        <v>2224772</v>
      </c>
      <c r="H18" s="254">
        <v>2175705</v>
      </c>
      <c r="I18" s="254">
        <v>2743563</v>
      </c>
      <c r="J18" s="254">
        <v>4581447</v>
      </c>
      <c r="K18" s="254">
        <v>3420275</v>
      </c>
      <c r="L18" s="254">
        <v>1529414</v>
      </c>
      <c r="M18" s="254">
        <v>70840</v>
      </c>
      <c r="N18" s="254">
        <f>SUM(C18:M18)</f>
        <v>24172616</v>
      </c>
    </row>
    <row r="19" spans="1:14" ht="24" customHeight="1">
      <c r="A19" s="255" t="s">
        <v>271</v>
      </c>
      <c r="B19" s="255" t="s">
        <v>182</v>
      </c>
      <c r="C19" s="256">
        <v>14048</v>
      </c>
      <c r="D19" s="256">
        <v>42591</v>
      </c>
      <c r="E19" s="256">
        <v>28026</v>
      </c>
      <c r="F19" s="256">
        <v>21447</v>
      </c>
      <c r="G19" s="256">
        <v>13429</v>
      </c>
      <c r="H19" s="256">
        <v>23125</v>
      </c>
      <c r="I19" s="256">
        <v>19369</v>
      </c>
      <c r="J19" s="256">
        <v>33429</v>
      </c>
      <c r="K19" s="256">
        <v>26284</v>
      </c>
      <c r="L19" s="256">
        <v>65615</v>
      </c>
      <c r="M19" s="256">
        <v>40527</v>
      </c>
      <c r="N19" s="256">
        <f>SUM(C19:M19)</f>
        <v>327890</v>
      </c>
    </row>
    <row r="20" spans="1:14" ht="24" customHeight="1">
      <c r="A20" s="255" t="s">
        <v>472</v>
      </c>
      <c r="B20" s="255" t="s">
        <v>183</v>
      </c>
      <c r="C20" s="256">
        <v>1588</v>
      </c>
      <c r="D20" s="256">
        <v>4650</v>
      </c>
      <c r="E20" s="256">
        <v>5518</v>
      </c>
      <c r="F20" s="256">
        <v>797</v>
      </c>
      <c r="G20" s="256">
        <v>1094</v>
      </c>
      <c r="H20" s="256">
        <v>9498</v>
      </c>
      <c r="I20" s="256">
        <v>8954</v>
      </c>
      <c r="J20" s="256">
        <v>1321</v>
      </c>
      <c r="K20" s="256">
        <v>7771</v>
      </c>
      <c r="L20" s="256">
        <v>84585</v>
      </c>
      <c r="M20" s="256">
        <v>1155</v>
      </c>
      <c r="N20" s="256">
        <f t="shared" ref="N20:N21" si="3">SUM(C20:M20)</f>
        <v>126931</v>
      </c>
    </row>
    <row r="21" spans="1:14" ht="24" customHeight="1">
      <c r="A21" s="255" t="s">
        <v>273</v>
      </c>
      <c r="B21" s="255" t="s">
        <v>184</v>
      </c>
      <c r="C21" s="256">
        <v>1458814</v>
      </c>
      <c r="D21" s="256">
        <v>2184276</v>
      </c>
      <c r="E21" s="256">
        <v>1673796</v>
      </c>
      <c r="F21" s="256">
        <v>1991049</v>
      </c>
      <c r="G21" s="256">
        <v>2210249</v>
      </c>
      <c r="H21" s="256">
        <v>2143082</v>
      </c>
      <c r="I21" s="256">
        <v>2715240</v>
      </c>
      <c r="J21" s="256">
        <v>4546697</v>
      </c>
      <c r="K21" s="256">
        <v>3386220</v>
      </c>
      <c r="L21" s="256">
        <v>1379214</v>
      </c>
      <c r="M21" s="256">
        <v>29158</v>
      </c>
      <c r="N21" s="256">
        <f t="shared" si="3"/>
        <v>23717795</v>
      </c>
    </row>
    <row r="22" spans="1:14" ht="24" customHeight="1">
      <c r="A22" s="280" t="s">
        <v>443</v>
      </c>
      <c r="B22" s="259" t="s">
        <v>185</v>
      </c>
      <c r="C22" s="260">
        <v>6333</v>
      </c>
      <c r="D22" s="260">
        <v>2472</v>
      </c>
      <c r="E22" s="260">
        <v>10961</v>
      </c>
      <c r="F22" s="260">
        <v>8364</v>
      </c>
      <c r="G22" s="260">
        <v>12378</v>
      </c>
      <c r="H22" s="260">
        <v>11061</v>
      </c>
      <c r="I22" s="260">
        <v>9108</v>
      </c>
      <c r="J22" s="260">
        <v>20189</v>
      </c>
      <c r="K22" s="260">
        <v>8742</v>
      </c>
      <c r="L22" s="260">
        <v>37996</v>
      </c>
      <c r="M22" s="260">
        <v>28726</v>
      </c>
      <c r="N22" s="260">
        <f>SUM(C22:M22)</f>
        <v>156330</v>
      </c>
    </row>
    <row r="23" spans="1:14" ht="24" customHeight="1">
      <c r="A23" s="280" t="s">
        <v>473</v>
      </c>
      <c r="B23" s="259" t="s">
        <v>699</v>
      </c>
      <c r="C23" s="260">
        <v>0</v>
      </c>
      <c r="D23" s="260">
        <v>0</v>
      </c>
      <c r="E23" s="260">
        <v>0</v>
      </c>
      <c r="F23" s="260">
        <v>0</v>
      </c>
      <c r="G23" s="260">
        <v>0</v>
      </c>
      <c r="H23" s="260">
        <v>0</v>
      </c>
      <c r="I23" s="260">
        <v>0</v>
      </c>
      <c r="J23" s="260">
        <v>0</v>
      </c>
      <c r="K23" s="260">
        <v>0</v>
      </c>
      <c r="L23" s="260">
        <v>1828</v>
      </c>
      <c r="M23" s="260">
        <v>0</v>
      </c>
      <c r="N23" s="260">
        <f t="shared" ref="N23:N25" si="4">SUM(C23:M23)</f>
        <v>1828</v>
      </c>
    </row>
    <row r="24" spans="1:14" ht="24" customHeight="1">
      <c r="A24" s="259" t="s">
        <v>474</v>
      </c>
      <c r="B24" s="259" t="s">
        <v>196</v>
      </c>
      <c r="C24" s="260">
        <v>907</v>
      </c>
      <c r="D24" s="260">
        <v>828</v>
      </c>
      <c r="E24" s="260">
        <v>573</v>
      </c>
      <c r="F24" s="260">
        <v>0</v>
      </c>
      <c r="G24" s="260">
        <v>0</v>
      </c>
      <c r="H24" s="260">
        <v>990</v>
      </c>
      <c r="I24" s="260">
        <v>284</v>
      </c>
      <c r="J24" s="260">
        <v>290</v>
      </c>
      <c r="K24" s="260">
        <v>674</v>
      </c>
      <c r="L24" s="260">
        <v>402</v>
      </c>
      <c r="M24" s="260">
        <v>432</v>
      </c>
      <c r="N24" s="260">
        <f t="shared" si="4"/>
        <v>5380</v>
      </c>
    </row>
    <row r="25" spans="1:14" ht="24" customHeight="1">
      <c r="A25" s="259" t="s">
        <v>548</v>
      </c>
      <c r="B25" s="259" t="s">
        <v>737</v>
      </c>
      <c r="C25" s="260">
        <v>1451574</v>
      </c>
      <c r="D25" s="260">
        <v>2180976</v>
      </c>
      <c r="E25" s="260">
        <v>1662262</v>
      </c>
      <c r="F25" s="260">
        <v>1982685</v>
      </c>
      <c r="G25" s="260">
        <v>2197871</v>
      </c>
      <c r="H25" s="260">
        <v>2131031</v>
      </c>
      <c r="I25" s="260">
        <v>2705848</v>
      </c>
      <c r="J25" s="260">
        <v>4526218</v>
      </c>
      <c r="K25" s="260">
        <v>3376804</v>
      </c>
      <c r="L25" s="260">
        <v>1338988</v>
      </c>
      <c r="M25" s="260">
        <v>0</v>
      </c>
      <c r="N25" s="260">
        <f t="shared" si="4"/>
        <v>23554257</v>
      </c>
    </row>
    <row r="26" spans="1:14" ht="24" customHeight="1">
      <c r="A26" s="252" t="s">
        <v>187</v>
      </c>
      <c r="B26" s="253" t="s">
        <v>89</v>
      </c>
      <c r="C26" s="254">
        <v>318</v>
      </c>
      <c r="D26" s="254">
        <v>422</v>
      </c>
      <c r="E26" s="254">
        <v>244</v>
      </c>
      <c r="F26" s="254">
        <v>750</v>
      </c>
      <c r="G26" s="254">
        <v>1610</v>
      </c>
      <c r="H26" s="254">
        <v>6871</v>
      </c>
      <c r="I26" s="254">
        <v>444</v>
      </c>
      <c r="J26" s="254">
        <v>3936</v>
      </c>
      <c r="K26" s="254">
        <v>6553</v>
      </c>
      <c r="L26" s="254">
        <v>1718</v>
      </c>
      <c r="M26" s="254">
        <v>3366</v>
      </c>
      <c r="N26" s="254">
        <f>SUM(C26:M26)</f>
        <v>26232</v>
      </c>
    </row>
    <row r="27" spans="1:14" ht="24" customHeight="1">
      <c r="A27" s="252" t="s">
        <v>90</v>
      </c>
      <c r="B27" s="253" t="s">
        <v>91</v>
      </c>
      <c r="C27" s="254">
        <v>0</v>
      </c>
      <c r="D27" s="254">
        <v>600</v>
      </c>
      <c r="E27" s="254">
        <v>0</v>
      </c>
      <c r="F27" s="254">
        <v>105322</v>
      </c>
      <c r="G27" s="254">
        <v>0</v>
      </c>
      <c r="H27" s="254">
        <v>610</v>
      </c>
      <c r="I27" s="254">
        <v>800</v>
      </c>
      <c r="J27" s="254">
        <v>5279</v>
      </c>
      <c r="K27" s="254">
        <v>263</v>
      </c>
      <c r="L27" s="254">
        <v>1311</v>
      </c>
      <c r="M27" s="254">
        <v>233</v>
      </c>
      <c r="N27" s="254">
        <f>SUM(C27:M27)</f>
        <v>114418</v>
      </c>
    </row>
    <row r="28" spans="1:14" ht="24" customHeight="1">
      <c r="A28" s="273" t="s">
        <v>3</v>
      </c>
      <c r="B28" s="274" t="s">
        <v>134</v>
      </c>
      <c r="C28" s="281">
        <f>SUM(C5:C8,C9,C18,C26,C27)</f>
        <v>1476573</v>
      </c>
      <c r="D28" s="281">
        <f t="shared" ref="D28:M28" si="5">SUM(D5:D8,D9,D18,D26,D27)</f>
        <v>2240059</v>
      </c>
      <c r="E28" s="281">
        <f t="shared" si="5"/>
        <v>1713187</v>
      </c>
      <c r="F28" s="281">
        <f t="shared" si="5"/>
        <v>2119615</v>
      </c>
      <c r="G28" s="281">
        <f t="shared" si="5"/>
        <v>2227425</v>
      </c>
      <c r="H28" s="281">
        <f t="shared" si="5"/>
        <v>2183690</v>
      </c>
      <c r="I28" s="281">
        <f t="shared" si="5"/>
        <v>2757417</v>
      </c>
      <c r="J28" s="281">
        <f t="shared" si="5"/>
        <v>4604261</v>
      </c>
      <c r="K28" s="281">
        <f t="shared" si="5"/>
        <v>3431091</v>
      </c>
      <c r="L28" s="281">
        <f t="shared" si="5"/>
        <v>1539144</v>
      </c>
      <c r="M28" s="281">
        <f t="shared" si="5"/>
        <v>83000</v>
      </c>
      <c r="N28" s="281">
        <f>SUM(C28:M28)</f>
        <v>24375462</v>
      </c>
    </row>
    <row r="29" spans="1:14" ht="20">
      <c r="A29" s="244"/>
      <c r="B29" s="244"/>
      <c r="C29" s="244"/>
      <c r="D29" s="244"/>
      <c r="E29" s="244"/>
      <c r="F29" s="244"/>
      <c r="G29" s="244"/>
      <c r="H29" s="244"/>
      <c r="I29" s="244"/>
      <c r="J29" s="244"/>
      <c r="K29" s="244"/>
      <c r="L29" s="244"/>
      <c r="M29" s="244"/>
      <c r="N29" s="244"/>
    </row>
    <row r="30" spans="1:14" ht="20">
      <c r="A30" s="282" t="s">
        <v>126</v>
      </c>
      <c r="B30" s="282" t="s">
        <v>14</v>
      </c>
      <c r="C30" s="279"/>
      <c r="D30" s="279"/>
      <c r="E30" s="279"/>
      <c r="F30" s="279"/>
      <c r="G30" s="279"/>
      <c r="H30" s="279"/>
      <c r="I30" s="279"/>
      <c r="J30" s="279"/>
      <c r="K30" s="279"/>
      <c r="L30" s="279"/>
      <c r="M30" s="279"/>
      <c r="N30" s="244"/>
    </row>
    <row r="31" spans="1:14" ht="19">
      <c r="A31" s="71" t="s">
        <v>743</v>
      </c>
      <c r="B31" s="71" t="s">
        <v>742</v>
      </c>
    </row>
    <row r="32" spans="1:14"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sheetData>
  <phoneticPr fontId="2"/>
  <pageMargins left="0.78700000000000003" right="0.78700000000000003" top="0.98399999999999999" bottom="0.98399999999999999" header="0.51200000000000001" footer="0.51200000000000001"/>
  <pageSetup paperSize="9" scale="86" orientation="landscape" horizontalDpi="300" verticalDpi="300" r:id="rId1"/>
  <headerFooter alignWithMargins="0">
    <oddFooter>&amp;R40</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O52"/>
  <sheetViews>
    <sheetView showGridLines="0" zoomScale="80" zoomScaleNormal="80" workbookViewId="0">
      <pane xSplit="2" topLeftCell="C1" activePane="topRight" state="frozen"/>
      <selection activeCell="L10" sqref="L10"/>
      <selection pane="topRight" activeCell="A3" sqref="A3"/>
    </sheetView>
  </sheetViews>
  <sheetFormatPr baseColWidth="10" defaultColWidth="9" defaultRowHeight="20"/>
  <cols>
    <col min="1" max="1" width="50.83203125" style="284" customWidth="1"/>
    <col min="2" max="2" width="50.83203125" style="285" customWidth="1"/>
    <col min="3" max="14" width="15.83203125" style="284" customWidth="1"/>
    <col min="15" max="16384" width="9" style="284"/>
  </cols>
  <sheetData>
    <row r="1" spans="1:15" ht="24" customHeight="1">
      <c r="A1" s="283" t="s">
        <v>841</v>
      </c>
      <c r="B1" s="284"/>
    </row>
    <row r="2" spans="1:15" ht="24" customHeight="1">
      <c r="A2" s="245" t="s">
        <v>843</v>
      </c>
    </row>
    <row r="3" spans="1:15" s="246" customFormat="1" ht="24" customHeight="1">
      <c r="A3" s="244"/>
      <c r="C3" s="247"/>
      <c r="D3" s="247"/>
      <c r="E3" s="247"/>
      <c r="F3" s="247"/>
      <c r="G3" s="247"/>
      <c r="H3" s="247"/>
      <c r="I3" s="247"/>
      <c r="M3" s="247"/>
      <c r="N3" s="248" t="s">
        <v>161</v>
      </c>
    </row>
    <row r="4" spans="1:15" s="246" customFormat="1" ht="24" customHeight="1">
      <c r="A4" s="249" t="s">
        <v>4</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s="246" customFormat="1" ht="24" customHeight="1">
      <c r="A5" s="252" t="s">
        <v>164</v>
      </c>
      <c r="B5" s="253" t="s">
        <v>163</v>
      </c>
      <c r="C5" s="254">
        <v>290838</v>
      </c>
      <c r="D5" s="254">
        <v>234747</v>
      </c>
      <c r="E5" s="254">
        <v>222081</v>
      </c>
      <c r="F5" s="254">
        <v>229864</v>
      </c>
      <c r="G5" s="254">
        <v>247115</v>
      </c>
      <c r="H5" s="254">
        <v>114427</v>
      </c>
      <c r="I5" s="254">
        <v>60788</v>
      </c>
      <c r="J5" s="254">
        <v>15650</v>
      </c>
      <c r="K5" s="254">
        <v>78256</v>
      </c>
      <c r="L5" s="254">
        <v>414909</v>
      </c>
      <c r="M5" s="254">
        <v>6284</v>
      </c>
      <c r="N5" s="254">
        <f>SUM(C5:M5)</f>
        <v>1914959</v>
      </c>
    </row>
    <row r="6" spans="1:15" s="246" customFormat="1" ht="24" customHeight="1">
      <c r="A6" s="255" t="s">
        <v>477</v>
      </c>
      <c r="B6" s="255" t="s">
        <v>166</v>
      </c>
      <c r="C6" s="256">
        <v>290838</v>
      </c>
      <c r="D6" s="256">
        <v>234747</v>
      </c>
      <c r="E6" s="256">
        <v>222081</v>
      </c>
      <c r="F6" s="256">
        <v>229864</v>
      </c>
      <c r="G6" s="256">
        <v>247115</v>
      </c>
      <c r="H6" s="256">
        <v>114427</v>
      </c>
      <c r="I6" s="256">
        <v>60788</v>
      </c>
      <c r="J6" s="256">
        <v>15650</v>
      </c>
      <c r="K6" s="256">
        <v>78256</v>
      </c>
      <c r="L6" s="256">
        <v>414909</v>
      </c>
      <c r="M6" s="256">
        <v>6284</v>
      </c>
      <c r="N6" s="257">
        <f>SUM(C6:M6)</f>
        <v>1914959</v>
      </c>
      <c r="O6" s="262"/>
    </row>
    <row r="7" spans="1:15" s="246" customFormat="1" ht="24" customHeight="1">
      <c r="A7" s="259" t="s">
        <v>508</v>
      </c>
      <c r="B7" s="259" t="s">
        <v>229</v>
      </c>
      <c r="C7" s="260">
        <v>23187</v>
      </c>
      <c r="D7" s="260">
        <v>33091</v>
      </c>
      <c r="E7" s="260">
        <v>30444</v>
      </c>
      <c r="F7" s="260">
        <v>60584</v>
      </c>
      <c r="G7" s="260">
        <v>52257</v>
      </c>
      <c r="H7" s="260">
        <v>25350</v>
      </c>
      <c r="I7" s="260">
        <v>24413</v>
      </c>
      <c r="J7" s="260">
        <v>2821</v>
      </c>
      <c r="K7" s="260">
        <v>0</v>
      </c>
      <c r="L7" s="260">
        <v>0</v>
      </c>
      <c r="M7" s="260">
        <v>0</v>
      </c>
      <c r="N7" s="260">
        <f>SUM(C7:M7)</f>
        <v>252147</v>
      </c>
    </row>
    <row r="8" spans="1:15" s="246" customFormat="1" ht="24" customHeight="1">
      <c r="A8" s="258" t="s">
        <v>483</v>
      </c>
      <c r="B8" s="259" t="s">
        <v>230</v>
      </c>
      <c r="C8" s="260">
        <v>137351</v>
      </c>
      <c r="D8" s="260">
        <v>103910</v>
      </c>
      <c r="E8" s="260">
        <v>72170</v>
      </c>
      <c r="F8" s="260">
        <v>98021</v>
      </c>
      <c r="G8" s="260">
        <v>136940</v>
      </c>
      <c r="H8" s="260">
        <v>54642</v>
      </c>
      <c r="I8" s="260">
        <v>18738</v>
      </c>
      <c r="J8" s="260">
        <v>10671</v>
      </c>
      <c r="K8" s="260">
        <v>56854</v>
      </c>
      <c r="L8" s="260">
        <v>345491</v>
      </c>
      <c r="M8" s="260">
        <v>0</v>
      </c>
      <c r="N8" s="260">
        <f t="shared" ref="N8:N12" si="0">SUM(C8:M8)</f>
        <v>1034788</v>
      </c>
    </row>
    <row r="9" spans="1:15" s="246" customFormat="1" ht="24" customHeight="1">
      <c r="A9" s="259" t="s">
        <v>484</v>
      </c>
      <c r="B9" s="259" t="s">
        <v>232</v>
      </c>
      <c r="C9" s="260">
        <v>121788</v>
      </c>
      <c r="D9" s="260">
        <v>95682</v>
      </c>
      <c r="E9" s="260">
        <v>116088</v>
      </c>
      <c r="F9" s="260">
        <v>68857</v>
      </c>
      <c r="G9" s="260">
        <v>56777</v>
      </c>
      <c r="H9" s="260">
        <v>32995</v>
      </c>
      <c r="I9" s="260">
        <v>16835</v>
      </c>
      <c r="J9" s="260">
        <v>2158</v>
      </c>
      <c r="K9" s="260">
        <v>14535</v>
      </c>
      <c r="L9" s="260">
        <v>0</v>
      </c>
      <c r="M9" s="260">
        <v>0</v>
      </c>
      <c r="N9" s="260">
        <f t="shared" si="0"/>
        <v>525715</v>
      </c>
    </row>
    <row r="10" spans="1:15" s="246" customFormat="1" ht="24" customHeight="1">
      <c r="A10" s="259" t="s">
        <v>509</v>
      </c>
      <c r="B10" s="259" t="s">
        <v>234</v>
      </c>
      <c r="C10" s="260">
        <v>4274</v>
      </c>
      <c r="D10" s="260">
        <v>2064</v>
      </c>
      <c r="E10" s="260">
        <v>3379</v>
      </c>
      <c r="F10" s="260">
        <v>2402</v>
      </c>
      <c r="G10" s="260">
        <v>1141</v>
      </c>
      <c r="H10" s="260">
        <v>704</v>
      </c>
      <c r="I10" s="260">
        <v>802</v>
      </c>
      <c r="J10" s="260">
        <v>0</v>
      </c>
      <c r="K10" s="260">
        <v>0</v>
      </c>
      <c r="L10" s="260">
        <v>0</v>
      </c>
      <c r="M10" s="260">
        <v>0</v>
      </c>
      <c r="N10" s="260">
        <f t="shared" si="0"/>
        <v>14766</v>
      </c>
    </row>
    <row r="11" spans="1:15" s="287" customFormat="1" ht="24" customHeight="1">
      <c r="A11" s="259" t="s">
        <v>505</v>
      </c>
      <c r="B11" s="259" t="s">
        <v>250</v>
      </c>
      <c r="C11" s="260">
        <v>3550</v>
      </c>
      <c r="D11" s="260">
        <v>0</v>
      </c>
      <c r="E11" s="260">
        <v>0</v>
      </c>
      <c r="F11" s="260">
        <v>0</v>
      </c>
      <c r="G11" s="260">
        <v>0</v>
      </c>
      <c r="H11" s="260">
        <v>0</v>
      </c>
      <c r="I11" s="260">
        <v>0</v>
      </c>
      <c r="J11" s="260">
        <v>0</v>
      </c>
      <c r="K11" s="260">
        <v>6867</v>
      </c>
      <c r="L11" s="260">
        <v>68703</v>
      </c>
      <c r="M11" s="260">
        <v>4020</v>
      </c>
      <c r="N11" s="260">
        <f t="shared" si="0"/>
        <v>83140</v>
      </c>
    </row>
    <row r="12" spans="1:15" s="246" customFormat="1" ht="24" customHeight="1">
      <c r="A12" s="259" t="s">
        <v>504</v>
      </c>
      <c r="B12" s="259" t="s">
        <v>233</v>
      </c>
      <c r="C12" s="260">
        <v>688</v>
      </c>
      <c r="D12" s="260">
        <v>0</v>
      </c>
      <c r="E12" s="260">
        <v>0</v>
      </c>
      <c r="F12" s="260">
        <v>0</v>
      </c>
      <c r="G12" s="260">
        <v>0</v>
      </c>
      <c r="H12" s="260">
        <v>736</v>
      </c>
      <c r="I12" s="260">
        <v>0</v>
      </c>
      <c r="J12" s="260">
        <v>0</v>
      </c>
      <c r="K12" s="260">
        <v>0</v>
      </c>
      <c r="L12" s="260">
        <v>715</v>
      </c>
      <c r="M12" s="260">
        <v>2264</v>
      </c>
      <c r="N12" s="260">
        <f t="shared" si="0"/>
        <v>4403</v>
      </c>
    </row>
    <row r="13" spans="1:15" s="246" customFormat="1" ht="24" customHeight="1">
      <c r="A13" s="266" t="s">
        <v>646</v>
      </c>
      <c r="B13" s="267" t="s">
        <v>647</v>
      </c>
      <c r="C13" s="265">
        <v>350</v>
      </c>
      <c r="D13" s="265">
        <v>0</v>
      </c>
      <c r="E13" s="265">
        <v>0</v>
      </c>
      <c r="F13" s="265">
        <v>1898</v>
      </c>
      <c r="G13" s="265">
        <v>0</v>
      </c>
      <c r="H13" s="265">
        <v>0</v>
      </c>
      <c r="I13" s="265">
        <v>0</v>
      </c>
      <c r="J13" s="265">
        <v>0</v>
      </c>
      <c r="K13" s="265">
        <v>0</v>
      </c>
      <c r="L13" s="265">
        <v>0</v>
      </c>
      <c r="M13" s="265">
        <v>0</v>
      </c>
      <c r="N13" s="265">
        <f>SUM(C13:M13)</f>
        <v>2248</v>
      </c>
    </row>
    <row r="14" spans="1:15" s="277" customFormat="1" ht="24" customHeight="1">
      <c r="A14" s="252" t="s">
        <v>0</v>
      </c>
      <c r="B14" s="253" t="s">
        <v>89</v>
      </c>
      <c r="C14" s="254">
        <v>0</v>
      </c>
      <c r="D14" s="254">
        <v>820</v>
      </c>
      <c r="E14" s="254">
        <v>0</v>
      </c>
      <c r="F14" s="254">
        <v>0</v>
      </c>
      <c r="G14" s="254">
        <v>0</v>
      </c>
      <c r="H14" s="254">
        <v>352</v>
      </c>
      <c r="I14" s="254">
        <v>0</v>
      </c>
      <c r="J14" s="254">
        <v>280</v>
      </c>
      <c r="K14" s="254">
        <v>0</v>
      </c>
      <c r="L14" s="254">
        <v>0</v>
      </c>
      <c r="M14" s="254">
        <v>290</v>
      </c>
      <c r="N14" s="265">
        <f t="shared" ref="N14:N15" si="1">SUM(C14:M14)</f>
        <v>1742</v>
      </c>
    </row>
    <row r="15" spans="1:15" s="246" customFormat="1" ht="24" customHeight="1">
      <c r="A15" s="252" t="s">
        <v>2</v>
      </c>
      <c r="B15" s="253" t="s">
        <v>91</v>
      </c>
      <c r="C15" s="254">
        <v>908</v>
      </c>
      <c r="D15" s="254">
        <v>751</v>
      </c>
      <c r="E15" s="254">
        <v>750</v>
      </c>
      <c r="F15" s="254">
        <v>0</v>
      </c>
      <c r="G15" s="254">
        <v>0</v>
      </c>
      <c r="H15" s="254">
        <v>0</v>
      </c>
      <c r="I15" s="254">
        <v>0</v>
      </c>
      <c r="J15" s="254">
        <v>0</v>
      </c>
      <c r="K15" s="254">
        <v>274</v>
      </c>
      <c r="L15" s="254">
        <v>0</v>
      </c>
      <c r="M15" s="254">
        <v>0</v>
      </c>
      <c r="N15" s="265">
        <f t="shared" si="1"/>
        <v>2683</v>
      </c>
    </row>
    <row r="16" spans="1:15" s="246" customFormat="1" ht="24" customHeight="1">
      <c r="A16" s="273" t="s">
        <v>3</v>
      </c>
      <c r="B16" s="274" t="s">
        <v>134</v>
      </c>
      <c r="C16" s="275">
        <f t="shared" ref="C16" si="2">SUM(C5,C13:C15)</f>
        <v>292096</v>
      </c>
      <c r="D16" s="275">
        <f t="shared" ref="D16" si="3">SUM(D5,D13:D15)</f>
        <v>236318</v>
      </c>
      <c r="E16" s="275">
        <f t="shared" ref="E16" si="4">SUM(E5,E13:E15)</f>
        <v>222831</v>
      </c>
      <c r="F16" s="275">
        <f t="shared" ref="F16" si="5">SUM(F5,F13:F15)</f>
        <v>231762</v>
      </c>
      <c r="G16" s="275">
        <f t="shared" ref="G16:L16" si="6">SUM(G5,G13:G15)</f>
        <v>247115</v>
      </c>
      <c r="H16" s="275">
        <f t="shared" si="6"/>
        <v>114779</v>
      </c>
      <c r="I16" s="275">
        <f t="shared" si="6"/>
        <v>60788</v>
      </c>
      <c r="J16" s="275">
        <f t="shared" si="6"/>
        <v>15930</v>
      </c>
      <c r="K16" s="275">
        <f t="shared" ref="K16" si="7">SUM(K5,K13:K15)</f>
        <v>78530</v>
      </c>
      <c r="L16" s="275">
        <f t="shared" si="6"/>
        <v>414909</v>
      </c>
      <c r="M16" s="275">
        <f>SUM(M5,M13:M15)</f>
        <v>6574</v>
      </c>
      <c r="N16" s="275">
        <f>SUM(N5,N13:N15)</f>
        <v>1921632</v>
      </c>
    </row>
    <row r="18" spans="1:2" ht="19">
      <c r="A18" s="71" t="s">
        <v>743</v>
      </c>
      <c r="B18" s="71" t="s">
        <v>742</v>
      </c>
    </row>
    <row r="19" spans="1:2" ht="24" customHeight="1"/>
    <row r="20" spans="1:2" ht="24" customHeight="1"/>
    <row r="21" spans="1:2" ht="24" customHeight="1"/>
    <row r="22" spans="1:2" ht="24" customHeight="1"/>
    <row r="23" spans="1:2" ht="24" customHeight="1"/>
    <row r="24" spans="1:2" ht="24" customHeight="1"/>
    <row r="25" spans="1:2" ht="24" customHeight="1"/>
    <row r="26" spans="1:2" ht="24" customHeight="1"/>
    <row r="27" spans="1:2" ht="24" customHeight="1"/>
    <row r="28" spans="1:2" ht="24" customHeight="1"/>
    <row r="29" spans="1:2" ht="24" customHeight="1"/>
    <row r="30" spans="1:2" ht="24" customHeight="1"/>
    <row r="31" spans="1:2" ht="24" customHeight="1"/>
    <row r="32" spans="1: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sheetData>
  <phoneticPr fontId="2"/>
  <pageMargins left="0.78700000000000003" right="0.78700000000000003" top="0.98399999999999999" bottom="0.98399999999999999" header="0.51200000000000001" footer="0.51200000000000001"/>
  <pageSetup paperSize="9" scale="84" orientation="landscape" r:id="rId1"/>
  <headerFooter alignWithMargins="0">
    <oddFooter>&amp;R41</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O51"/>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8" customHeight="1"/>
  <cols>
    <col min="1" max="2" width="50.83203125" style="244" customWidth="1"/>
    <col min="3" max="14" width="15.83203125" style="244" customWidth="1"/>
    <col min="15" max="16384" width="9" style="244"/>
  </cols>
  <sheetData>
    <row r="1" spans="1:14" ht="24" customHeight="1">
      <c r="A1" s="243" t="s">
        <v>844</v>
      </c>
    </row>
    <row r="2" spans="1:14" ht="24" customHeight="1">
      <c r="A2" s="276" t="s">
        <v>845</v>
      </c>
    </row>
    <row r="3" spans="1:14" ht="24" customHeight="1">
      <c r="C3" s="247"/>
      <c r="D3" s="247"/>
      <c r="E3" s="247"/>
      <c r="F3" s="247"/>
      <c r="G3" s="247"/>
      <c r="H3" s="247"/>
      <c r="I3" s="247"/>
      <c r="M3" s="247"/>
      <c r="N3" s="248" t="s">
        <v>176</v>
      </c>
    </row>
    <row r="4" spans="1:14" ht="24" customHeight="1">
      <c r="A4" s="249" t="s">
        <v>56</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4" ht="24" customHeight="1">
      <c r="A5" s="252" t="s">
        <v>175</v>
      </c>
      <c r="B5" s="253" t="s">
        <v>163</v>
      </c>
      <c r="C5" s="254">
        <v>672</v>
      </c>
      <c r="D5" s="254">
        <v>1878</v>
      </c>
      <c r="E5" s="254">
        <v>476</v>
      </c>
      <c r="F5" s="254">
        <v>5329</v>
      </c>
      <c r="G5" s="254">
        <v>0</v>
      </c>
      <c r="H5" s="254">
        <v>287</v>
      </c>
      <c r="I5" s="254">
        <v>0</v>
      </c>
      <c r="J5" s="254">
        <v>34517</v>
      </c>
      <c r="K5" s="254">
        <v>19794</v>
      </c>
      <c r="L5" s="254">
        <v>15042</v>
      </c>
      <c r="M5" s="254">
        <v>21031</v>
      </c>
      <c r="N5" s="254">
        <f>SUM(C5:M5)</f>
        <v>99026</v>
      </c>
    </row>
    <row r="6" spans="1:14" s="277" customFormat="1" ht="24" customHeight="1">
      <c r="A6" s="252" t="s">
        <v>211</v>
      </c>
      <c r="B6" s="253" t="s">
        <v>208</v>
      </c>
      <c r="C6" s="254">
        <v>0</v>
      </c>
      <c r="D6" s="254">
        <v>0</v>
      </c>
      <c r="E6" s="254">
        <v>0</v>
      </c>
      <c r="F6" s="254">
        <v>7563</v>
      </c>
      <c r="G6" s="254">
        <v>0</v>
      </c>
      <c r="H6" s="254">
        <v>0</v>
      </c>
      <c r="I6" s="254">
        <v>0</v>
      </c>
      <c r="J6" s="254">
        <v>0</v>
      </c>
      <c r="K6" s="254">
        <v>254</v>
      </c>
      <c r="L6" s="254">
        <v>1557</v>
      </c>
      <c r="M6" s="254">
        <v>1319</v>
      </c>
      <c r="N6" s="254">
        <f t="shared" ref="N6:N10" si="0">SUM(C6:M6)</f>
        <v>10693</v>
      </c>
    </row>
    <row r="7" spans="1:14" s="277" customFormat="1" ht="24" customHeight="1">
      <c r="A7" s="252" t="s">
        <v>413</v>
      </c>
      <c r="B7" s="253" t="s">
        <v>367</v>
      </c>
      <c r="C7" s="254">
        <v>327</v>
      </c>
      <c r="D7" s="254">
        <v>0</v>
      </c>
      <c r="E7" s="254">
        <v>0</v>
      </c>
      <c r="F7" s="254">
        <v>0</v>
      </c>
      <c r="G7" s="254">
        <v>0</v>
      </c>
      <c r="H7" s="254">
        <v>0</v>
      </c>
      <c r="I7" s="254">
        <v>676</v>
      </c>
      <c r="J7" s="254">
        <v>445</v>
      </c>
      <c r="K7" s="254">
        <v>486</v>
      </c>
      <c r="L7" s="254">
        <v>0</v>
      </c>
      <c r="M7" s="254">
        <v>707</v>
      </c>
      <c r="N7" s="254">
        <f t="shared" si="0"/>
        <v>2641</v>
      </c>
    </row>
    <row r="8" spans="1:14" ht="24" customHeight="1">
      <c r="A8" s="252" t="s">
        <v>114</v>
      </c>
      <c r="B8" s="253" t="s">
        <v>87</v>
      </c>
      <c r="C8" s="254">
        <v>899</v>
      </c>
      <c r="D8" s="254">
        <v>264</v>
      </c>
      <c r="E8" s="254">
        <v>0</v>
      </c>
      <c r="F8" s="254">
        <v>0</v>
      </c>
      <c r="G8" s="254">
        <v>0</v>
      </c>
      <c r="H8" s="254">
        <v>291778</v>
      </c>
      <c r="I8" s="254">
        <v>408742</v>
      </c>
      <c r="J8" s="254">
        <v>0</v>
      </c>
      <c r="K8" s="254">
        <v>0</v>
      </c>
      <c r="L8" s="254">
        <v>0</v>
      </c>
      <c r="M8" s="254">
        <v>383</v>
      </c>
      <c r="N8" s="254">
        <f t="shared" si="0"/>
        <v>702066</v>
      </c>
    </row>
    <row r="9" spans="1:14" ht="24" customHeight="1">
      <c r="A9" s="252" t="s">
        <v>119</v>
      </c>
      <c r="B9" s="253" t="s">
        <v>168</v>
      </c>
      <c r="C9" s="254">
        <v>2006</v>
      </c>
      <c r="D9" s="254">
        <v>21489</v>
      </c>
      <c r="E9" s="254">
        <v>8348</v>
      </c>
      <c r="F9" s="254">
        <v>3200</v>
      </c>
      <c r="G9" s="254">
        <v>1269</v>
      </c>
      <c r="H9" s="254">
        <v>0</v>
      </c>
      <c r="I9" s="254">
        <v>924</v>
      </c>
      <c r="J9" s="254">
        <v>1926</v>
      </c>
      <c r="K9" s="254">
        <v>208</v>
      </c>
      <c r="L9" s="254">
        <v>2354</v>
      </c>
      <c r="M9" s="254">
        <v>6600</v>
      </c>
      <c r="N9" s="254">
        <f t="shared" si="0"/>
        <v>48324</v>
      </c>
    </row>
    <row r="10" spans="1:14" ht="24" customHeight="1">
      <c r="A10" s="252" t="s">
        <v>177</v>
      </c>
      <c r="B10" s="253" t="s">
        <v>172</v>
      </c>
      <c r="C10" s="254">
        <v>11281</v>
      </c>
      <c r="D10" s="254">
        <v>26967</v>
      </c>
      <c r="E10" s="254">
        <v>353688</v>
      </c>
      <c r="F10" s="254">
        <v>16182</v>
      </c>
      <c r="G10" s="254">
        <v>21830</v>
      </c>
      <c r="H10" s="254">
        <v>2608</v>
      </c>
      <c r="I10" s="254">
        <v>5463</v>
      </c>
      <c r="J10" s="254">
        <v>2366</v>
      </c>
      <c r="K10" s="254">
        <v>18744</v>
      </c>
      <c r="L10" s="254">
        <v>13152</v>
      </c>
      <c r="M10" s="254">
        <v>235404</v>
      </c>
      <c r="N10" s="254">
        <f t="shared" si="0"/>
        <v>707685</v>
      </c>
    </row>
    <row r="11" spans="1:14" ht="24" customHeight="1">
      <c r="A11" s="255" t="s">
        <v>471</v>
      </c>
      <c r="B11" s="255" t="s">
        <v>178</v>
      </c>
      <c r="C11" s="256">
        <v>3746</v>
      </c>
      <c r="D11" s="256">
        <v>5767</v>
      </c>
      <c r="E11" s="256">
        <v>5701</v>
      </c>
      <c r="F11" s="256">
        <v>6286</v>
      </c>
      <c r="G11" s="256">
        <v>5419</v>
      </c>
      <c r="H11" s="256">
        <v>233</v>
      </c>
      <c r="I11" s="256">
        <v>1838</v>
      </c>
      <c r="J11" s="256">
        <v>828</v>
      </c>
      <c r="K11" s="256">
        <v>3731</v>
      </c>
      <c r="L11" s="256">
        <v>938</v>
      </c>
      <c r="M11" s="256">
        <v>2831</v>
      </c>
      <c r="N11" s="256">
        <f>SUM(C11:M11)</f>
        <v>37318</v>
      </c>
    </row>
    <row r="12" spans="1:14" ht="24" customHeight="1">
      <c r="A12" s="255" t="s">
        <v>263</v>
      </c>
      <c r="B12" s="255" t="s">
        <v>179</v>
      </c>
      <c r="C12" s="256">
        <v>0</v>
      </c>
      <c r="D12" s="256">
        <v>0</v>
      </c>
      <c r="E12" s="256">
        <v>0</v>
      </c>
      <c r="F12" s="256">
        <v>0</v>
      </c>
      <c r="G12" s="256">
        <v>0</v>
      </c>
      <c r="H12" s="256">
        <v>0</v>
      </c>
      <c r="I12" s="256">
        <v>427</v>
      </c>
      <c r="J12" s="256">
        <v>0</v>
      </c>
      <c r="K12" s="256">
        <v>215</v>
      </c>
      <c r="L12" s="256">
        <v>0</v>
      </c>
      <c r="M12" s="256">
        <v>0</v>
      </c>
      <c r="N12" s="256">
        <f t="shared" ref="N12:N18" si="1">SUM(C12:M12)</f>
        <v>642</v>
      </c>
    </row>
    <row r="13" spans="1:14" ht="24" customHeight="1">
      <c r="A13" s="255" t="s">
        <v>264</v>
      </c>
      <c r="B13" s="255" t="s">
        <v>191</v>
      </c>
      <c r="C13" s="256">
        <v>902</v>
      </c>
      <c r="D13" s="256">
        <v>217</v>
      </c>
      <c r="E13" s="256">
        <v>0</v>
      </c>
      <c r="F13" s="256">
        <v>1621</v>
      </c>
      <c r="G13" s="256">
        <v>237</v>
      </c>
      <c r="H13" s="256">
        <v>0</v>
      </c>
      <c r="I13" s="256">
        <v>0</v>
      </c>
      <c r="J13" s="256">
        <v>579</v>
      </c>
      <c r="K13" s="256">
        <v>0</v>
      </c>
      <c r="L13" s="256">
        <v>1188</v>
      </c>
      <c r="M13" s="256">
        <v>1561</v>
      </c>
      <c r="N13" s="256">
        <f t="shared" si="1"/>
        <v>6305</v>
      </c>
    </row>
    <row r="14" spans="1:14" ht="24" customHeight="1">
      <c r="A14" s="255" t="s">
        <v>266</v>
      </c>
      <c r="B14" s="255" t="s">
        <v>190</v>
      </c>
      <c r="C14" s="256">
        <v>0</v>
      </c>
      <c r="D14" s="256">
        <v>1463</v>
      </c>
      <c r="E14" s="256">
        <v>2682</v>
      </c>
      <c r="F14" s="256">
        <v>1004</v>
      </c>
      <c r="G14" s="256">
        <v>660</v>
      </c>
      <c r="H14" s="256">
        <v>750</v>
      </c>
      <c r="I14" s="256">
        <v>364</v>
      </c>
      <c r="J14" s="256">
        <v>0</v>
      </c>
      <c r="K14" s="256">
        <v>3129</v>
      </c>
      <c r="L14" s="256">
        <v>7931</v>
      </c>
      <c r="M14" s="256">
        <v>4799</v>
      </c>
      <c r="N14" s="256">
        <f t="shared" si="1"/>
        <v>22782</v>
      </c>
    </row>
    <row r="15" spans="1:14" ht="24" customHeight="1">
      <c r="A15" s="255" t="s">
        <v>267</v>
      </c>
      <c r="B15" s="255" t="s">
        <v>88</v>
      </c>
      <c r="C15" s="256">
        <v>396</v>
      </c>
      <c r="D15" s="256">
        <v>0</v>
      </c>
      <c r="E15" s="256">
        <v>722</v>
      </c>
      <c r="F15" s="256">
        <v>466</v>
      </c>
      <c r="G15" s="256">
        <v>0</v>
      </c>
      <c r="H15" s="256">
        <v>0</v>
      </c>
      <c r="I15" s="256">
        <v>341</v>
      </c>
      <c r="J15" s="256">
        <v>0</v>
      </c>
      <c r="K15" s="256">
        <v>6163</v>
      </c>
      <c r="L15" s="256">
        <v>1377</v>
      </c>
      <c r="M15" s="256">
        <v>205</v>
      </c>
      <c r="N15" s="256">
        <f t="shared" si="1"/>
        <v>9670</v>
      </c>
    </row>
    <row r="16" spans="1:14" ht="24" customHeight="1">
      <c r="A16" s="255" t="s">
        <v>268</v>
      </c>
      <c r="B16" s="255" t="s">
        <v>180</v>
      </c>
      <c r="C16" s="256">
        <v>230</v>
      </c>
      <c r="D16" s="256">
        <v>0</v>
      </c>
      <c r="E16" s="256">
        <v>123072</v>
      </c>
      <c r="F16" s="256">
        <v>0</v>
      </c>
      <c r="G16" s="256">
        <v>6169</v>
      </c>
      <c r="H16" s="256">
        <v>0</v>
      </c>
      <c r="I16" s="256">
        <v>1286</v>
      </c>
      <c r="J16" s="256">
        <v>0</v>
      </c>
      <c r="K16" s="256">
        <v>0</v>
      </c>
      <c r="L16" s="256">
        <v>0</v>
      </c>
      <c r="M16" s="256">
        <v>42358</v>
      </c>
      <c r="N16" s="256">
        <f t="shared" si="1"/>
        <v>173115</v>
      </c>
    </row>
    <row r="17" spans="1:15" s="278" customFormat="1" ht="24" customHeight="1">
      <c r="A17" s="255" t="s">
        <v>269</v>
      </c>
      <c r="B17" s="255" t="s">
        <v>205</v>
      </c>
      <c r="C17" s="256">
        <v>0</v>
      </c>
      <c r="D17" s="256">
        <v>0</v>
      </c>
      <c r="E17" s="256">
        <v>1424</v>
      </c>
      <c r="F17" s="256">
        <v>0</v>
      </c>
      <c r="G17" s="256">
        <v>0</v>
      </c>
      <c r="H17" s="256">
        <v>0</v>
      </c>
      <c r="I17" s="256">
        <v>0</v>
      </c>
      <c r="J17" s="256">
        <v>320</v>
      </c>
      <c r="K17" s="256">
        <v>0</v>
      </c>
      <c r="L17" s="256">
        <v>0</v>
      </c>
      <c r="M17" s="256">
        <v>0</v>
      </c>
      <c r="N17" s="256">
        <f t="shared" si="1"/>
        <v>1744</v>
      </c>
    </row>
    <row r="18" spans="1:15" s="269" customFormat="1" ht="24" customHeight="1">
      <c r="A18" s="268" t="s">
        <v>270</v>
      </c>
      <c r="B18" s="268" t="s">
        <v>181</v>
      </c>
      <c r="C18" s="256">
        <v>6007</v>
      </c>
      <c r="D18" s="256">
        <v>19520</v>
      </c>
      <c r="E18" s="256">
        <v>220087</v>
      </c>
      <c r="F18" s="256">
        <v>6805</v>
      </c>
      <c r="G18" s="256">
        <v>9345</v>
      </c>
      <c r="H18" s="256">
        <v>1625</v>
      </c>
      <c r="I18" s="256">
        <v>1207</v>
      </c>
      <c r="J18" s="256">
        <v>639</v>
      </c>
      <c r="K18" s="256">
        <v>5506</v>
      </c>
      <c r="L18" s="256">
        <v>1718</v>
      </c>
      <c r="M18" s="256">
        <v>183650</v>
      </c>
      <c r="N18" s="256">
        <f t="shared" si="1"/>
        <v>456109</v>
      </c>
    </row>
    <row r="19" spans="1:15" ht="24" customHeight="1">
      <c r="A19" s="252" t="s">
        <v>192</v>
      </c>
      <c r="B19" s="253" t="s">
        <v>174</v>
      </c>
      <c r="C19" s="254">
        <v>4027075</v>
      </c>
      <c r="D19" s="254">
        <v>7091915</v>
      </c>
      <c r="E19" s="254">
        <v>3385316</v>
      </c>
      <c r="F19" s="254">
        <v>3500880</v>
      </c>
      <c r="G19" s="254">
        <v>1137981</v>
      </c>
      <c r="H19" s="254">
        <v>632644</v>
      </c>
      <c r="I19" s="254">
        <v>522986</v>
      </c>
      <c r="J19" s="254">
        <v>612785</v>
      </c>
      <c r="K19" s="254">
        <v>1052061</v>
      </c>
      <c r="L19" s="254">
        <v>1646155</v>
      </c>
      <c r="M19" s="254">
        <v>1881392</v>
      </c>
      <c r="N19" s="254">
        <f>SUM(C19:M19)</f>
        <v>25491190</v>
      </c>
      <c r="O19" s="279"/>
    </row>
    <row r="20" spans="1:15" ht="24" customHeight="1">
      <c r="A20" s="255" t="s">
        <v>271</v>
      </c>
      <c r="B20" s="255" t="s">
        <v>182</v>
      </c>
      <c r="C20" s="256">
        <v>89221</v>
      </c>
      <c r="D20" s="256">
        <v>158286</v>
      </c>
      <c r="E20" s="256">
        <v>181734</v>
      </c>
      <c r="F20" s="256">
        <v>74573</v>
      </c>
      <c r="G20" s="256">
        <v>170419</v>
      </c>
      <c r="H20" s="256">
        <v>76111</v>
      </c>
      <c r="I20" s="256">
        <v>151309</v>
      </c>
      <c r="J20" s="256">
        <v>56282</v>
      </c>
      <c r="K20" s="256">
        <v>154492</v>
      </c>
      <c r="L20" s="256">
        <v>132864</v>
      </c>
      <c r="M20" s="256">
        <v>357965</v>
      </c>
      <c r="N20" s="256">
        <f>SUM(C20:M20)</f>
        <v>1603256</v>
      </c>
    </row>
    <row r="21" spans="1:15" ht="24" customHeight="1">
      <c r="A21" s="255" t="s">
        <v>472</v>
      </c>
      <c r="B21" s="255" t="s">
        <v>183</v>
      </c>
      <c r="C21" s="256">
        <v>92340</v>
      </c>
      <c r="D21" s="256">
        <v>96698</v>
      </c>
      <c r="E21" s="256">
        <v>18417</v>
      </c>
      <c r="F21" s="256">
        <v>5634</v>
      </c>
      <c r="G21" s="256">
        <v>1253</v>
      </c>
      <c r="H21" s="256">
        <v>495</v>
      </c>
      <c r="I21" s="256">
        <v>75772</v>
      </c>
      <c r="J21" s="256">
        <v>1203</v>
      </c>
      <c r="K21" s="256">
        <v>13363</v>
      </c>
      <c r="L21" s="256">
        <v>169895</v>
      </c>
      <c r="M21" s="256">
        <v>32410</v>
      </c>
      <c r="N21" s="256">
        <f t="shared" ref="N21:N22" si="2">SUM(C21:M21)</f>
        <v>507480</v>
      </c>
    </row>
    <row r="22" spans="1:15" ht="24" customHeight="1">
      <c r="A22" s="255" t="s">
        <v>273</v>
      </c>
      <c r="B22" s="255" t="s">
        <v>184</v>
      </c>
      <c r="C22" s="256">
        <v>3845514</v>
      </c>
      <c r="D22" s="256">
        <v>6836931</v>
      </c>
      <c r="E22" s="256">
        <v>3185165</v>
      </c>
      <c r="F22" s="256">
        <v>3420673</v>
      </c>
      <c r="G22" s="256">
        <v>966309</v>
      </c>
      <c r="H22" s="256">
        <v>556038</v>
      </c>
      <c r="I22" s="256">
        <v>295905</v>
      </c>
      <c r="J22" s="256">
        <v>555300</v>
      </c>
      <c r="K22" s="256">
        <v>884206</v>
      </c>
      <c r="L22" s="256">
        <v>1343396</v>
      </c>
      <c r="M22" s="256">
        <v>1491017</v>
      </c>
      <c r="N22" s="256">
        <f t="shared" si="2"/>
        <v>23380454</v>
      </c>
      <c r="O22" s="279"/>
    </row>
    <row r="23" spans="1:15" s="277" customFormat="1" ht="24" customHeight="1">
      <c r="A23" s="280" t="s">
        <v>499</v>
      </c>
      <c r="B23" s="259" t="s">
        <v>195</v>
      </c>
      <c r="C23" s="260">
        <v>0</v>
      </c>
      <c r="D23" s="260">
        <v>0</v>
      </c>
      <c r="E23" s="260">
        <v>0</v>
      </c>
      <c r="F23" s="260">
        <v>0</v>
      </c>
      <c r="G23" s="260">
        <v>0</v>
      </c>
      <c r="H23" s="260">
        <v>0</v>
      </c>
      <c r="I23" s="260">
        <v>0</v>
      </c>
      <c r="J23" s="260">
        <v>0</v>
      </c>
      <c r="K23" s="260">
        <v>1887</v>
      </c>
      <c r="L23" s="260">
        <v>0</v>
      </c>
      <c r="M23" s="260">
        <v>990</v>
      </c>
      <c r="N23" s="260">
        <f>SUM(C23:M23)</f>
        <v>2877</v>
      </c>
    </row>
    <row r="24" spans="1:15" ht="24" customHeight="1">
      <c r="A24" s="280" t="s">
        <v>443</v>
      </c>
      <c r="B24" s="259" t="s">
        <v>185</v>
      </c>
      <c r="C24" s="260">
        <v>244971</v>
      </c>
      <c r="D24" s="260">
        <v>390423</v>
      </c>
      <c r="E24" s="260">
        <v>542874</v>
      </c>
      <c r="F24" s="260">
        <v>786455</v>
      </c>
      <c r="G24" s="260">
        <v>964402</v>
      </c>
      <c r="H24" s="260">
        <v>554846</v>
      </c>
      <c r="I24" s="260">
        <v>294097</v>
      </c>
      <c r="J24" s="260">
        <v>477516</v>
      </c>
      <c r="K24" s="260">
        <v>592581</v>
      </c>
      <c r="L24" s="260">
        <v>1185831</v>
      </c>
      <c r="M24" s="260">
        <v>1247969</v>
      </c>
      <c r="N24" s="260">
        <f t="shared" ref="N24:N28" si="3">SUM(C24:M24)</f>
        <v>7281965</v>
      </c>
    </row>
    <row r="25" spans="1:15" ht="24" customHeight="1">
      <c r="A25" s="259" t="s">
        <v>473</v>
      </c>
      <c r="B25" s="259" t="s">
        <v>193</v>
      </c>
      <c r="C25" s="260">
        <v>346</v>
      </c>
      <c r="D25" s="260">
        <v>4171</v>
      </c>
      <c r="E25" s="260">
        <v>85783</v>
      </c>
      <c r="F25" s="260">
        <v>733</v>
      </c>
      <c r="G25" s="260">
        <v>679</v>
      </c>
      <c r="H25" s="260">
        <v>1192</v>
      </c>
      <c r="I25" s="260">
        <v>1808</v>
      </c>
      <c r="J25" s="260">
        <v>2574</v>
      </c>
      <c r="K25" s="260">
        <v>1092</v>
      </c>
      <c r="L25" s="260">
        <v>2565</v>
      </c>
      <c r="M25" s="260">
        <v>3377</v>
      </c>
      <c r="N25" s="260">
        <f t="shared" si="3"/>
        <v>104320</v>
      </c>
    </row>
    <row r="26" spans="1:15" ht="24" customHeight="1">
      <c r="A26" s="259" t="s">
        <v>446</v>
      </c>
      <c r="B26" s="259" t="s">
        <v>194</v>
      </c>
      <c r="C26" s="260">
        <v>1338</v>
      </c>
      <c r="D26" s="260">
        <v>2041</v>
      </c>
      <c r="E26" s="260">
        <v>1508</v>
      </c>
      <c r="F26" s="260">
        <v>2556</v>
      </c>
      <c r="G26" s="260">
        <v>1228</v>
      </c>
      <c r="H26" s="260">
        <v>0</v>
      </c>
      <c r="I26" s="260">
        <v>0</v>
      </c>
      <c r="J26" s="260">
        <v>210</v>
      </c>
      <c r="K26" s="260">
        <v>646</v>
      </c>
      <c r="L26" s="260">
        <v>0</v>
      </c>
      <c r="M26" s="260">
        <v>0</v>
      </c>
      <c r="N26" s="260">
        <f t="shared" si="3"/>
        <v>9527</v>
      </c>
    </row>
    <row r="27" spans="1:15" s="278" customFormat="1" ht="24" customHeight="1">
      <c r="A27" s="259" t="s">
        <v>527</v>
      </c>
      <c r="B27" s="259" t="s">
        <v>196</v>
      </c>
      <c r="C27" s="260">
        <v>0</v>
      </c>
      <c r="D27" s="260">
        <v>0</v>
      </c>
      <c r="E27" s="260">
        <v>0</v>
      </c>
      <c r="F27" s="260">
        <v>0</v>
      </c>
      <c r="G27" s="260">
        <v>0</v>
      </c>
      <c r="H27" s="260">
        <v>0</v>
      </c>
      <c r="I27" s="260">
        <v>0</v>
      </c>
      <c r="J27" s="260">
        <v>0</v>
      </c>
      <c r="K27" s="260">
        <v>0</v>
      </c>
      <c r="L27" s="260">
        <v>0</v>
      </c>
      <c r="M27" s="260">
        <v>661</v>
      </c>
      <c r="N27" s="260">
        <f>SUM(C27:M27)</f>
        <v>661</v>
      </c>
    </row>
    <row r="28" spans="1:15" ht="24" customHeight="1">
      <c r="A28" s="259" t="s">
        <v>548</v>
      </c>
      <c r="B28" s="259" t="s">
        <v>186</v>
      </c>
      <c r="C28" s="260">
        <v>3598859</v>
      </c>
      <c r="D28" s="260">
        <v>6440296</v>
      </c>
      <c r="E28" s="260">
        <v>2555000</v>
      </c>
      <c r="F28" s="260">
        <v>2630929</v>
      </c>
      <c r="G28" s="260">
        <v>0</v>
      </c>
      <c r="H28" s="260">
        <v>0</v>
      </c>
      <c r="I28" s="260">
        <v>0</v>
      </c>
      <c r="J28" s="260">
        <v>75000</v>
      </c>
      <c r="K28" s="260">
        <v>288000</v>
      </c>
      <c r="L28" s="260">
        <v>155000</v>
      </c>
      <c r="M28" s="260">
        <v>238020</v>
      </c>
      <c r="N28" s="260">
        <f t="shared" si="3"/>
        <v>15981104</v>
      </c>
    </row>
    <row r="29" spans="1:15" ht="24" customHeight="1">
      <c r="A29" s="252" t="s">
        <v>187</v>
      </c>
      <c r="B29" s="253" t="s">
        <v>89</v>
      </c>
      <c r="C29" s="254">
        <v>26763</v>
      </c>
      <c r="D29" s="254">
        <v>23739</v>
      </c>
      <c r="E29" s="254">
        <v>13574</v>
      </c>
      <c r="F29" s="254">
        <v>11825</v>
      </c>
      <c r="G29" s="254">
        <v>17627</v>
      </c>
      <c r="H29" s="254">
        <v>8858</v>
      </c>
      <c r="I29" s="254">
        <v>104035</v>
      </c>
      <c r="J29" s="254">
        <v>9412</v>
      </c>
      <c r="K29" s="254">
        <v>36450</v>
      </c>
      <c r="L29" s="254">
        <v>88310</v>
      </c>
      <c r="M29" s="254">
        <v>23664</v>
      </c>
      <c r="N29" s="254">
        <f>SUM(C29:M29)</f>
        <v>364257</v>
      </c>
      <c r="O29" s="279"/>
    </row>
    <row r="30" spans="1:15" ht="24" customHeight="1">
      <c r="A30" s="252" t="s">
        <v>113</v>
      </c>
      <c r="B30" s="253" t="s">
        <v>91</v>
      </c>
      <c r="C30" s="254">
        <v>11229</v>
      </c>
      <c r="D30" s="254">
        <v>30316</v>
      </c>
      <c r="E30" s="254">
        <v>20151</v>
      </c>
      <c r="F30" s="254">
        <v>30563</v>
      </c>
      <c r="G30" s="254">
        <v>30175</v>
      </c>
      <c r="H30" s="254">
        <v>27709</v>
      </c>
      <c r="I30" s="254">
        <v>11083</v>
      </c>
      <c r="J30" s="254">
        <v>26747</v>
      </c>
      <c r="K30" s="254">
        <v>22957</v>
      </c>
      <c r="L30" s="254">
        <v>39453</v>
      </c>
      <c r="M30" s="254">
        <v>31225</v>
      </c>
      <c r="N30" s="254">
        <f>SUM(C30:M30)</f>
        <v>281608</v>
      </c>
    </row>
    <row r="31" spans="1:15" ht="24" customHeight="1">
      <c r="A31" s="273" t="s">
        <v>92</v>
      </c>
      <c r="B31" s="274" t="s">
        <v>134</v>
      </c>
      <c r="C31" s="281">
        <f t="shared" ref="C31:F31" si="4">SUM(C5:C7,C8:C9,C10,C19,C29,C30)</f>
        <v>4080252</v>
      </c>
      <c r="D31" s="281">
        <f t="shared" si="4"/>
        <v>7196568</v>
      </c>
      <c r="E31" s="281">
        <f t="shared" si="4"/>
        <v>3781553</v>
      </c>
      <c r="F31" s="281">
        <f t="shared" si="4"/>
        <v>3575542</v>
      </c>
      <c r="G31" s="281">
        <f t="shared" ref="G31:L31" si="5">SUM(G5:G7,G8:G9,G10,G19,G29,G30)</f>
        <v>1208882</v>
      </c>
      <c r="H31" s="281">
        <f t="shared" si="5"/>
        <v>963884</v>
      </c>
      <c r="I31" s="281">
        <f t="shared" si="5"/>
        <v>1053909</v>
      </c>
      <c r="J31" s="281">
        <f t="shared" si="5"/>
        <v>688198</v>
      </c>
      <c r="K31" s="281">
        <f t="shared" si="5"/>
        <v>1150954</v>
      </c>
      <c r="L31" s="281">
        <f t="shared" si="5"/>
        <v>1806023</v>
      </c>
      <c r="M31" s="281">
        <f>SUM(M5:M7,M8:M9,M10,M19,M29,M30)</f>
        <v>2201725</v>
      </c>
      <c r="N31" s="281">
        <f>SUM(C31:M31)</f>
        <v>27707490</v>
      </c>
      <c r="O31" s="279"/>
    </row>
    <row r="32" spans="1:15" ht="20"/>
    <row r="33" spans="1:13" ht="20">
      <c r="A33" s="282" t="s">
        <v>126</v>
      </c>
      <c r="B33" s="282" t="s">
        <v>14</v>
      </c>
      <c r="C33" s="279"/>
      <c r="D33" s="279"/>
      <c r="E33" s="279"/>
      <c r="F33" s="279"/>
      <c r="G33" s="279"/>
      <c r="H33" s="279"/>
      <c r="I33" s="279"/>
      <c r="J33" s="279"/>
      <c r="K33" s="279"/>
      <c r="L33" s="279"/>
      <c r="M33" s="279"/>
    </row>
    <row r="34" spans="1:13" ht="20">
      <c r="A34" s="71" t="s">
        <v>743</v>
      </c>
      <c r="B34" s="71" t="s">
        <v>742</v>
      </c>
    </row>
    <row r="35" spans="1:13" ht="24" customHeight="1"/>
    <row r="36" spans="1:13" ht="24" customHeight="1"/>
    <row r="37" spans="1:13" ht="24" customHeight="1"/>
    <row r="38" spans="1:13" ht="24" customHeight="1"/>
    <row r="39" spans="1:13" ht="24" customHeight="1"/>
    <row r="40" spans="1:13" ht="24" customHeight="1"/>
    <row r="41" spans="1:13" ht="24" customHeight="1"/>
    <row r="42" spans="1:13" ht="24" customHeight="1"/>
    <row r="43" spans="1:13" ht="24" customHeight="1"/>
    <row r="44" spans="1:13" ht="24" customHeight="1"/>
    <row r="45" spans="1:13" ht="24" customHeight="1"/>
    <row r="46" spans="1:13" ht="24" customHeight="1"/>
    <row r="47" spans="1:13" ht="24" customHeight="1"/>
    <row r="48" spans="1:13" ht="24" customHeight="1"/>
    <row r="49" ht="24" customHeight="1"/>
    <row r="50" ht="24" customHeight="1"/>
    <row r="51" ht="24" customHeight="1"/>
  </sheetData>
  <phoneticPr fontId="2"/>
  <pageMargins left="0.78700000000000003" right="0.78700000000000003" top="0.98399999999999999" bottom="0.98399999999999999" header="0.51200000000000001" footer="0.51200000000000001"/>
  <pageSetup paperSize="9" scale="74" orientation="landscape" r:id="rId1"/>
  <headerFooter alignWithMargins="0">
    <oddFooter>&amp;R42</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O64"/>
  <sheetViews>
    <sheetView showGridLines="0" zoomScale="80" zoomScaleNormal="80" workbookViewId="0">
      <pane xSplit="2" ySplit="4" topLeftCell="C5" activePane="bottomRight" state="frozen"/>
      <selection activeCell="L10" sqref="L10"/>
      <selection pane="topRight" activeCell="L10" sqref="L10"/>
      <selection pane="bottomLeft" activeCell="L10" sqref="L10"/>
      <selection pane="bottomRight" activeCell="A3" sqref="A3"/>
    </sheetView>
  </sheetViews>
  <sheetFormatPr baseColWidth="10" defaultColWidth="9" defaultRowHeight="19"/>
  <cols>
    <col min="1" max="2" width="50.83203125" style="246" customWidth="1"/>
    <col min="3" max="14" width="15.83203125" style="246" customWidth="1"/>
    <col min="15" max="16384" width="9" style="246"/>
  </cols>
  <sheetData>
    <row r="1" spans="1:15" s="244" customFormat="1" ht="24" customHeight="1">
      <c r="A1" s="243" t="s">
        <v>844</v>
      </c>
    </row>
    <row r="2" spans="1:15" ht="24" customHeight="1">
      <c r="A2" s="245" t="s">
        <v>846</v>
      </c>
      <c r="C2" s="244"/>
      <c r="D2" s="244"/>
      <c r="E2" s="244"/>
      <c r="F2" s="244"/>
      <c r="G2" s="244"/>
      <c r="H2" s="244"/>
      <c r="I2" s="244"/>
      <c r="J2" s="244"/>
      <c r="K2" s="244"/>
      <c r="L2" s="244"/>
      <c r="M2" s="244"/>
    </row>
    <row r="3" spans="1:15" ht="24" customHeight="1">
      <c r="A3" s="244"/>
      <c r="C3" s="247"/>
      <c r="D3" s="247"/>
      <c r="E3" s="247"/>
      <c r="F3" s="247"/>
      <c r="G3" s="247"/>
      <c r="H3" s="247"/>
      <c r="I3" s="247"/>
      <c r="M3" s="247"/>
      <c r="N3" s="248" t="s">
        <v>161</v>
      </c>
    </row>
    <row r="4" spans="1:15" ht="24" customHeight="1">
      <c r="A4" s="249" t="s">
        <v>22</v>
      </c>
      <c r="B4" s="249" t="s">
        <v>72</v>
      </c>
      <c r="C4" s="250">
        <v>2014</v>
      </c>
      <c r="D4" s="250">
        <v>2015</v>
      </c>
      <c r="E4" s="250">
        <v>2016</v>
      </c>
      <c r="F4" s="250">
        <v>2017</v>
      </c>
      <c r="G4" s="250">
        <v>2018</v>
      </c>
      <c r="H4" s="250">
        <v>2019</v>
      </c>
      <c r="I4" s="250">
        <v>2020</v>
      </c>
      <c r="J4" s="250">
        <v>2021</v>
      </c>
      <c r="K4" s="250">
        <v>2022</v>
      </c>
      <c r="L4" s="250">
        <v>2023</v>
      </c>
      <c r="M4" s="250">
        <v>2024</v>
      </c>
      <c r="N4" s="251" t="s">
        <v>3</v>
      </c>
    </row>
    <row r="5" spans="1:15" ht="24" customHeight="1">
      <c r="A5" s="252" t="s">
        <v>164</v>
      </c>
      <c r="B5" s="253" t="s">
        <v>163</v>
      </c>
      <c r="C5" s="254">
        <v>4998617</v>
      </c>
      <c r="D5" s="254">
        <v>6925552</v>
      </c>
      <c r="E5" s="254">
        <v>7689579</v>
      </c>
      <c r="F5" s="254">
        <v>7572945</v>
      </c>
      <c r="G5" s="254">
        <v>7425067</v>
      </c>
      <c r="H5" s="254">
        <v>6005671</v>
      </c>
      <c r="I5" s="254">
        <v>4482844</v>
      </c>
      <c r="J5" s="254">
        <v>5390458</v>
      </c>
      <c r="K5" s="254">
        <v>7810190</v>
      </c>
      <c r="L5" s="254">
        <v>5205897</v>
      </c>
      <c r="M5" s="254">
        <v>5191637</v>
      </c>
      <c r="N5" s="254">
        <f>SUM(C5:M5)</f>
        <v>68698457</v>
      </c>
    </row>
    <row r="6" spans="1:15" ht="24" customHeight="1">
      <c r="A6" s="255" t="s">
        <v>528</v>
      </c>
      <c r="B6" s="255" t="s">
        <v>165</v>
      </c>
      <c r="C6" s="256">
        <v>136375</v>
      </c>
      <c r="D6" s="256">
        <v>175489</v>
      </c>
      <c r="E6" s="256">
        <v>103257</v>
      </c>
      <c r="F6" s="256">
        <v>92014</v>
      </c>
      <c r="G6" s="256">
        <v>36529</v>
      </c>
      <c r="H6" s="256">
        <v>40351</v>
      </c>
      <c r="I6" s="256">
        <v>50090</v>
      </c>
      <c r="J6" s="256">
        <v>14723</v>
      </c>
      <c r="K6" s="256">
        <v>0</v>
      </c>
      <c r="L6" s="256">
        <v>0</v>
      </c>
      <c r="M6" s="256">
        <v>0</v>
      </c>
      <c r="N6" s="257">
        <f>SUM(C6:M6)</f>
        <v>648828</v>
      </c>
    </row>
    <row r="7" spans="1:15" ht="24" customHeight="1">
      <c r="A7" s="258" t="s">
        <v>549</v>
      </c>
      <c r="B7" s="259" t="s">
        <v>251</v>
      </c>
      <c r="C7" s="260">
        <v>133810</v>
      </c>
      <c r="D7" s="260">
        <v>173644</v>
      </c>
      <c r="E7" s="260">
        <v>103008</v>
      </c>
      <c r="F7" s="260">
        <v>91759</v>
      </c>
      <c r="G7" s="260">
        <v>36529</v>
      </c>
      <c r="H7" s="260">
        <v>40351</v>
      </c>
      <c r="I7" s="260">
        <v>50090</v>
      </c>
      <c r="J7" s="260">
        <v>14723</v>
      </c>
      <c r="K7" s="260">
        <v>0</v>
      </c>
      <c r="L7" s="260">
        <v>0</v>
      </c>
      <c r="M7" s="260">
        <v>0</v>
      </c>
      <c r="N7" s="260">
        <f>SUM(C7:M7)</f>
        <v>643914</v>
      </c>
    </row>
    <row r="8" spans="1:15" ht="24" customHeight="1">
      <c r="A8" s="261" t="s">
        <v>650</v>
      </c>
      <c r="B8" s="259" t="s">
        <v>648</v>
      </c>
      <c r="C8" s="260">
        <v>641</v>
      </c>
      <c r="D8" s="260">
        <v>260</v>
      </c>
      <c r="E8" s="260">
        <v>0</v>
      </c>
      <c r="F8" s="260">
        <v>0</v>
      </c>
      <c r="G8" s="260">
        <v>0</v>
      </c>
      <c r="H8" s="260">
        <v>0</v>
      </c>
      <c r="I8" s="260">
        <v>0</v>
      </c>
      <c r="J8" s="260">
        <v>0</v>
      </c>
      <c r="K8" s="260">
        <v>0</v>
      </c>
      <c r="L8" s="260">
        <v>0</v>
      </c>
      <c r="M8" s="260">
        <v>0</v>
      </c>
      <c r="N8" s="260">
        <f t="shared" ref="N8:N9" si="0">SUM(C8:M8)</f>
        <v>901</v>
      </c>
    </row>
    <row r="9" spans="1:15" ht="24" customHeight="1">
      <c r="A9" s="261" t="s">
        <v>651</v>
      </c>
      <c r="B9" s="259" t="s">
        <v>649</v>
      </c>
      <c r="C9" s="260">
        <v>1924</v>
      </c>
      <c r="D9" s="260">
        <v>1585</v>
      </c>
      <c r="E9" s="260">
        <v>249</v>
      </c>
      <c r="F9" s="260">
        <v>255</v>
      </c>
      <c r="G9" s="260">
        <v>0</v>
      </c>
      <c r="H9" s="260">
        <v>0</v>
      </c>
      <c r="I9" s="260">
        <v>0</v>
      </c>
      <c r="J9" s="260">
        <v>0</v>
      </c>
      <c r="K9" s="260">
        <v>0</v>
      </c>
      <c r="L9" s="260">
        <v>0</v>
      </c>
      <c r="M9" s="260">
        <v>0</v>
      </c>
      <c r="N9" s="260">
        <f t="shared" si="0"/>
        <v>4013</v>
      </c>
    </row>
    <row r="10" spans="1:15" ht="24" customHeight="1">
      <c r="A10" s="255" t="s">
        <v>477</v>
      </c>
      <c r="B10" s="255" t="s">
        <v>166</v>
      </c>
      <c r="C10" s="256">
        <v>4861267</v>
      </c>
      <c r="D10" s="256">
        <v>6749379</v>
      </c>
      <c r="E10" s="256">
        <v>7586322</v>
      </c>
      <c r="F10" s="256">
        <v>7480931</v>
      </c>
      <c r="G10" s="256">
        <v>7386329</v>
      </c>
      <c r="H10" s="256">
        <v>5961026</v>
      </c>
      <c r="I10" s="256">
        <v>4431908</v>
      </c>
      <c r="J10" s="256">
        <v>5372405</v>
      </c>
      <c r="K10" s="256">
        <v>7808339</v>
      </c>
      <c r="L10" s="256">
        <v>5204520</v>
      </c>
      <c r="M10" s="256">
        <v>5191637</v>
      </c>
      <c r="N10" s="257">
        <f>SUM(C10:M10)</f>
        <v>68034063</v>
      </c>
      <c r="O10" s="262"/>
    </row>
    <row r="11" spans="1:15" ht="24" customHeight="1">
      <c r="A11" s="259" t="s">
        <v>476</v>
      </c>
      <c r="B11" s="259" t="s">
        <v>223</v>
      </c>
      <c r="C11" s="260">
        <v>3084</v>
      </c>
      <c r="D11" s="260">
        <v>5380</v>
      </c>
      <c r="E11" s="260">
        <v>2194</v>
      </c>
      <c r="F11" s="260">
        <v>1389</v>
      </c>
      <c r="G11" s="260">
        <v>636</v>
      </c>
      <c r="H11" s="260">
        <v>0</v>
      </c>
      <c r="I11" s="260">
        <v>0</v>
      </c>
      <c r="J11" s="260">
        <v>0</v>
      </c>
      <c r="K11" s="260">
        <v>0</v>
      </c>
      <c r="L11" s="260">
        <v>0</v>
      </c>
      <c r="M11" s="260">
        <v>0</v>
      </c>
      <c r="N11" s="260">
        <f>SUM(C11:M11)</f>
        <v>12683</v>
      </c>
    </row>
    <row r="12" spans="1:15" ht="24" customHeight="1">
      <c r="A12" s="259" t="s">
        <v>478</v>
      </c>
      <c r="B12" s="259" t="s">
        <v>633</v>
      </c>
      <c r="C12" s="260">
        <v>4922</v>
      </c>
      <c r="D12" s="260">
        <v>0</v>
      </c>
      <c r="E12" s="260">
        <v>0</v>
      </c>
      <c r="F12" s="260">
        <v>0</v>
      </c>
      <c r="G12" s="260">
        <v>0</v>
      </c>
      <c r="H12" s="260">
        <v>0</v>
      </c>
      <c r="I12" s="260">
        <v>0</v>
      </c>
      <c r="J12" s="260">
        <v>0</v>
      </c>
      <c r="K12" s="260">
        <v>0</v>
      </c>
      <c r="L12" s="260">
        <v>0</v>
      </c>
      <c r="M12" s="260">
        <v>0</v>
      </c>
      <c r="N12" s="260">
        <f t="shared" ref="N12:N21" si="1">SUM(C12:M12)</f>
        <v>4922</v>
      </c>
    </row>
    <row r="13" spans="1:15" ht="24" customHeight="1">
      <c r="A13" s="259" t="s">
        <v>502</v>
      </c>
      <c r="B13" s="259" t="s">
        <v>606</v>
      </c>
      <c r="C13" s="260">
        <v>239</v>
      </c>
      <c r="D13" s="260">
        <v>0</v>
      </c>
      <c r="E13" s="260">
        <v>0</v>
      </c>
      <c r="F13" s="260">
        <v>0</v>
      </c>
      <c r="G13" s="260">
        <v>0</v>
      </c>
      <c r="H13" s="260">
        <v>0</v>
      </c>
      <c r="I13" s="260">
        <v>0</v>
      </c>
      <c r="J13" s="260">
        <v>0</v>
      </c>
      <c r="K13" s="260">
        <v>0</v>
      </c>
      <c r="L13" s="260">
        <v>0</v>
      </c>
      <c r="M13" s="260">
        <v>0</v>
      </c>
      <c r="N13" s="260">
        <f t="shared" si="1"/>
        <v>239</v>
      </c>
    </row>
    <row r="14" spans="1:15" ht="24" customHeight="1">
      <c r="A14" s="259" t="s">
        <v>600</v>
      </c>
      <c r="B14" s="259" t="s">
        <v>596</v>
      </c>
      <c r="C14" s="260">
        <v>0</v>
      </c>
      <c r="D14" s="260">
        <v>0</v>
      </c>
      <c r="E14" s="260">
        <v>0</v>
      </c>
      <c r="F14" s="260">
        <v>0</v>
      </c>
      <c r="G14" s="260">
        <v>0</v>
      </c>
      <c r="H14" s="260">
        <v>0</v>
      </c>
      <c r="I14" s="260">
        <v>0</v>
      </c>
      <c r="J14" s="260">
        <v>0</v>
      </c>
      <c r="K14" s="260">
        <v>0</v>
      </c>
      <c r="L14" s="260">
        <v>0</v>
      </c>
      <c r="M14" s="260">
        <v>0</v>
      </c>
      <c r="N14" s="260">
        <f t="shared" si="1"/>
        <v>0</v>
      </c>
    </row>
    <row r="15" spans="1:15" ht="24" customHeight="1">
      <c r="A15" s="259" t="s">
        <v>508</v>
      </c>
      <c r="B15" s="259" t="s">
        <v>229</v>
      </c>
      <c r="C15" s="260">
        <v>1400338</v>
      </c>
      <c r="D15" s="260">
        <v>1694552</v>
      </c>
      <c r="E15" s="260">
        <v>1295607</v>
      </c>
      <c r="F15" s="260">
        <v>1590438</v>
      </c>
      <c r="G15" s="260">
        <v>1329230</v>
      </c>
      <c r="H15" s="260">
        <v>953116</v>
      </c>
      <c r="I15" s="260">
        <v>608142</v>
      </c>
      <c r="J15" s="260">
        <v>1370394</v>
      </c>
      <c r="K15" s="260">
        <v>1004182</v>
      </c>
      <c r="L15" s="260">
        <v>416150</v>
      </c>
      <c r="M15" s="260">
        <v>1046479</v>
      </c>
      <c r="N15" s="260">
        <f t="shared" si="1"/>
        <v>12708628</v>
      </c>
    </row>
    <row r="16" spans="1:15" ht="24" customHeight="1">
      <c r="A16" s="258" t="s">
        <v>483</v>
      </c>
      <c r="B16" s="259" t="s">
        <v>230</v>
      </c>
      <c r="C16" s="260">
        <v>971202</v>
      </c>
      <c r="D16" s="260">
        <v>953946</v>
      </c>
      <c r="E16" s="260">
        <v>981091</v>
      </c>
      <c r="F16" s="260">
        <v>739596</v>
      </c>
      <c r="G16" s="260">
        <v>1069050</v>
      </c>
      <c r="H16" s="260">
        <v>766730</v>
      </c>
      <c r="I16" s="260">
        <v>643110</v>
      </c>
      <c r="J16" s="260">
        <v>659189</v>
      </c>
      <c r="K16" s="260">
        <v>1078454</v>
      </c>
      <c r="L16" s="260">
        <v>716153</v>
      </c>
      <c r="M16" s="260">
        <v>774640</v>
      </c>
      <c r="N16" s="260">
        <f t="shared" si="1"/>
        <v>9353161</v>
      </c>
    </row>
    <row r="17" spans="1:14" ht="24" customHeight="1">
      <c r="A17" s="259" t="s">
        <v>503</v>
      </c>
      <c r="B17" s="259" t="s">
        <v>231</v>
      </c>
      <c r="C17" s="260">
        <v>0</v>
      </c>
      <c r="D17" s="260">
        <v>2164</v>
      </c>
      <c r="E17" s="260">
        <v>1150</v>
      </c>
      <c r="F17" s="260">
        <v>1956</v>
      </c>
      <c r="G17" s="260">
        <v>0</v>
      </c>
      <c r="H17" s="260">
        <v>0</v>
      </c>
      <c r="I17" s="260">
        <v>0</v>
      </c>
      <c r="J17" s="260">
        <v>4045</v>
      </c>
      <c r="K17" s="260">
        <v>1965</v>
      </c>
      <c r="L17" s="260">
        <v>604</v>
      </c>
      <c r="M17" s="260">
        <v>2747</v>
      </c>
      <c r="N17" s="260">
        <f t="shared" si="1"/>
        <v>14631</v>
      </c>
    </row>
    <row r="18" spans="1:14" ht="24" customHeight="1">
      <c r="A18" s="259" t="s">
        <v>484</v>
      </c>
      <c r="B18" s="259" t="s">
        <v>232</v>
      </c>
      <c r="C18" s="260">
        <v>2281310</v>
      </c>
      <c r="D18" s="260">
        <v>3823365</v>
      </c>
      <c r="E18" s="260">
        <v>4721300</v>
      </c>
      <c r="F18" s="260">
        <v>4493224</v>
      </c>
      <c r="G18" s="260">
        <v>4080970</v>
      </c>
      <c r="H18" s="260">
        <v>3325264</v>
      </c>
      <c r="I18" s="260">
        <v>2395070</v>
      </c>
      <c r="J18" s="260">
        <v>2244071</v>
      </c>
      <c r="K18" s="260">
        <v>3952412</v>
      </c>
      <c r="L18" s="260">
        <v>2481691</v>
      </c>
      <c r="M18" s="260">
        <v>1997705</v>
      </c>
      <c r="N18" s="260">
        <f t="shared" si="1"/>
        <v>35796382</v>
      </c>
    </row>
    <row r="19" spans="1:14" ht="24" customHeight="1">
      <c r="A19" s="259" t="s">
        <v>509</v>
      </c>
      <c r="B19" s="259" t="s">
        <v>234</v>
      </c>
      <c r="C19" s="260">
        <v>145335</v>
      </c>
      <c r="D19" s="260">
        <v>219316</v>
      </c>
      <c r="E19" s="260">
        <v>296624</v>
      </c>
      <c r="F19" s="260">
        <v>227656</v>
      </c>
      <c r="G19" s="260">
        <v>278657</v>
      </c>
      <c r="H19" s="260">
        <v>490978</v>
      </c>
      <c r="I19" s="260">
        <v>408996</v>
      </c>
      <c r="J19" s="260">
        <v>414220</v>
      </c>
      <c r="K19" s="260">
        <v>412715</v>
      </c>
      <c r="L19" s="260">
        <v>300279</v>
      </c>
      <c r="M19" s="260">
        <v>97637</v>
      </c>
      <c r="N19" s="260">
        <f t="shared" si="1"/>
        <v>3292413</v>
      </c>
    </row>
    <row r="20" spans="1:14" ht="24" customHeight="1">
      <c r="A20" s="259" t="s">
        <v>504</v>
      </c>
      <c r="B20" s="259" t="s">
        <v>233</v>
      </c>
      <c r="C20" s="260">
        <v>31968</v>
      </c>
      <c r="D20" s="260">
        <v>37422</v>
      </c>
      <c r="E20" s="260">
        <v>58587</v>
      </c>
      <c r="F20" s="260">
        <v>20365</v>
      </c>
      <c r="G20" s="260">
        <v>47172</v>
      </c>
      <c r="H20" s="260">
        <v>37952</v>
      </c>
      <c r="I20" s="260">
        <v>38916</v>
      </c>
      <c r="J20" s="260">
        <v>56676</v>
      </c>
      <c r="K20" s="260">
        <v>41398</v>
      </c>
      <c r="L20" s="260">
        <v>40860</v>
      </c>
      <c r="M20" s="260">
        <v>19699</v>
      </c>
      <c r="N20" s="260">
        <f t="shared" si="1"/>
        <v>431015</v>
      </c>
    </row>
    <row r="21" spans="1:14" ht="24" customHeight="1">
      <c r="A21" s="259" t="s">
        <v>485</v>
      </c>
      <c r="B21" s="259" t="s">
        <v>250</v>
      </c>
      <c r="C21" s="260">
        <v>22869</v>
      </c>
      <c r="D21" s="260">
        <v>13234</v>
      </c>
      <c r="E21" s="260">
        <v>229769</v>
      </c>
      <c r="F21" s="260">
        <v>346005</v>
      </c>
      <c r="G21" s="260">
        <v>580614</v>
      </c>
      <c r="H21" s="260">
        <v>386986</v>
      </c>
      <c r="I21" s="260">
        <v>337674</v>
      </c>
      <c r="J21" s="260">
        <v>623810</v>
      </c>
      <c r="K21" s="260">
        <v>1317213</v>
      </c>
      <c r="L21" s="260">
        <v>1248783</v>
      </c>
      <c r="M21" s="260">
        <v>1252730</v>
      </c>
      <c r="N21" s="260">
        <f t="shared" si="1"/>
        <v>6359687</v>
      </c>
    </row>
    <row r="22" spans="1:14" ht="24" customHeight="1">
      <c r="A22" s="255" t="s">
        <v>487</v>
      </c>
      <c r="B22" s="255" t="s">
        <v>603</v>
      </c>
      <c r="C22" s="256">
        <v>975</v>
      </c>
      <c r="D22" s="256">
        <v>684</v>
      </c>
      <c r="E22" s="256">
        <v>0</v>
      </c>
      <c r="F22" s="256">
        <v>0</v>
      </c>
      <c r="G22" s="256">
        <v>0</v>
      </c>
      <c r="H22" s="256">
        <v>0</v>
      </c>
      <c r="I22" s="256">
        <v>0</v>
      </c>
      <c r="J22" s="256">
        <v>0</v>
      </c>
      <c r="K22" s="256">
        <v>0</v>
      </c>
      <c r="L22" s="256">
        <v>0</v>
      </c>
      <c r="M22" s="256">
        <v>0</v>
      </c>
      <c r="N22" s="256">
        <f>SUM(C22:M22)</f>
        <v>1659</v>
      </c>
    </row>
    <row r="23" spans="1:14" ht="24" customHeight="1">
      <c r="A23" s="255" t="s">
        <v>281</v>
      </c>
      <c r="B23" s="255" t="s">
        <v>170</v>
      </c>
      <c r="C23" s="256">
        <v>0</v>
      </c>
      <c r="D23" s="256">
        <v>0</v>
      </c>
      <c r="E23" s="256">
        <v>0</v>
      </c>
      <c r="F23" s="256">
        <v>0</v>
      </c>
      <c r="G23" s="256">
        <v>2209</v>
      </c>
      <c r="H23" s="256">
        <v>4294</v>
      </c>
      <c r="I23" s="256">
        <v>846</v>
      </c>
      <c r="J23" s="256">
        <v>3330</v>
      </c>
      <c r="K23" s="256">
        <v>1851</v>
      </c>
      <c r="L23" s="256">
        <v>1377</v>
      </c>
      <c r="M23" s="256">
        <v>0</v>
      </c>
      <c r="N23" s="256">
        <f>SUM(C23:M23)</f>
        <v>13907</v>
      </c>
    </row>
    <row r="24" spans="1:14" ht="24" customHeight="1">
      <c r="A24" s="258" t="s">
        <v>550</v>
      </c>
      <c r="B24" s="259" t="s">
        <v>240</v>
      </c>
      <c r="C24" s="260">
        <v>0</v>
      </c>
      <c r="D24" s="260">
        <v>0</v>
      </c>
      <c r="E24" s="260">
        <v>0</v>
      </c>
      <c r="F24" s="260">
        <v>0</v>
      </c>
      <c r="G24" s="260">
        <v>2209</v>
      </c>
      <c r="H24" s="260">
        <v>3233</v>
      </c>
      <c r="I24" s="260">
        <v>0</v>
      </c>
      <c r="J24" s="260">
        <v>2843</v>
      </c>
      <c r="K24" s="260">
        <v>1081</v>
      </c>
      <c r="L24" s="260">
        <v>0</v>
      </c>
      <c r="M24" s="260">
        <v>0</v>
      </c>
      <c r="N24" s="260">
        <f>SUM(C24:M24)</f>
        <v>9366</v>
      </c>
    </row>
    <row r="25" spans="1:14" ht="24" customHeight="1">
      <c r="A25" s="261" t="s">
        <v>653</v>
      </c>
      <c r="B25" s="259" t="s">
        <v>652</v>
      </c>
      <c r="C25" s="260">
        <v>0</v>
      </c>
      <c r="D25" s="260">
        <v>0</v>
      </c>
      <c r="E25" s="260">
        <v>0</v>
      </c>
      <c r="F25" s="260">
        <v>0</v>
      </c>
      <c r="G25" s="260">
        <v>0</v>
      </c>
      <c r="H25" s="260">
        <v>0</v>
      </c>
      <c r="I25" s="260">
        <v>0</v>
      </c>
      <c r="J25" s="260">
        <v>0</v>
      </c>
      <c r="K25" s="260">
        <v>0</v>
      </c>
      <c r="L25" s="260">
        <v>275</v>
      </c>
      <c r="M25" s="260">
        <v>0</v>
      </c>
      <c r="N25" s="260">
        <f t="shared" ref="N25:N26" si="2">SUM(C25:M25)</f>
        <v>275</v>
      </c>
    </row>
    <row r="26" spans="1:14" ht="24" customHeight="1">
      <c r="A26" s="261" t="s">
        <v>551</v>
      </c>
      <c r="B26" s="259" t="s">
        <v>401</v>
      </c>
      <c r="C26" s="260">
        <v>0</v>
      </c>
      <c r="D26" s="260">
        <v>0</v>
      </c>
      <c r="E26" s="260">
        <v>0</v>
      </c>
      <c r="F26" s="260">
        <v>0</v>
      </c>
      <c r="G26" s="260">
        <v>0</v>
      </c>
      <c r="H26" s="260">
        <v>861</v>
      </c>
      <c r="I26" s="260">
        <v>846</v>
      </c>
      <c r="J26" s="260">
        <v>487</v>
      </c>
      <c r="K26" s="260">
        <v>770</v>
      </c>
      <c r="L26" s="260">
        <v>1102</v>
      </c>
      <c r="M26" s="260">
        <v>0</v>
      </c>
      <c r="N26" s="260">
        <f t="shared" si="2"/>
        <v>4066</v>
      </c>
    </row>
    <row r="27" spans="1:14" ht="24" customHeight="1">
      <c r="A27" s="263" t="s">
        <v>642</v>
      </c>
      <c r="B27" s="264" t="s">
        <v>434</v>
      </c>
      <c r="C27" s="265">
        <v>0</v>
      </c>
      <c r="D27" s="265">
        <v>0</v>
      </c>
      <c r="E27" s="265">
        <v>0</v>
      </c>
      <c r="F27" s="265">
        <v>0</v>
      </c>
      <c r="G27" s="265">
        <v>0</v>
      </c>
      <c r="H27" s="265">
        <v>0</v>
      </c>
      <c r="I27" s="265">
        <v>0</v>
      </c>
      <c r="J27" s="265">
        <v>0</v>
      </c>
      <c r="K27" s="265">
        <v>0</v>
      </c>
      <c r="L27" s="265">
        <v>474</v>
      </c>
      <c r="M27" s="265">
        <v>215</v>
      </c>
      <c r="N27" s="265">
        <f>SUM(C27:M27)</f>
        <v>689</v>
      </c>
    </row>
    <row r="28" spans="1:14" ht="24" customHeight="1">
      <c r="A28" s="263" t="s">
        <v>366</v>
      </c>
      <c r="B28" s="264" t="s">
        <v>367</v>
      </c>
      <c r="C28" s="265">
        <v>10591</v>
      </c>
      <c r="D28" s="265">
        <v>4959</v>
      </c>
      <c r="E28" s="265">
        <v>29647</v>
      </c>
      <c r="F28" s="265">
        <v>15875</v>
      </c>
      <c r="G28" s="265">
        <v>6717</v>
      </c>
      <c r="H28" s="265">
        <v>22880</v>
      </c>
      <c r="I28" s="265">
        <v>211</v>
      </c>
      <c r="J28" s="265">
        <v>6448</v>
      </c>
      <c r="K28" s="265">
        <v>0</v>
      </c>
      <c r="L28" s="265">
        <v>0</v>
      </c>
      <c r="M28" s="265">
        <v>209</v>
      </c>
      <c r="N28" s="265">
        <f>SUM(C28:M28)</f>
        <v>97537</v>
      </c>
    </row>
    <row r="29" spans="1:14" ht="24" customHeight="1">
      <c r="A29" s="255" t="s">
        <v>519</v>
      </c>
      <c r="B29" s="255" t="s">
        <v>106</v>
      </c>
      <c r="C29" s="256">
        <v>3697</v>
      </c>
      <c r="D29" s="256">
        <v>1358</v>
      </c>
      <c r="E29" s="256">
        <v>0</v>
      </c>
      <c r="F29" s="256">
        <v>8718</v>
      </c>
      <c r="G29" s="256">
        <v>6717</v>
      </c>
      <c r="H29" s="256">
        <v>0</v>
      </c>
      <c r="I29" s="256">
        <v>0</v>
      </c>
      <c r="J29" s="256">
        <v>5879</v>
      </c>
      <c r="K29" s="256">
        <v>0</v>
      </c>
      <c r="L29" s="256">
        <v>0</v>
      </c>
      <c r="M29" s="256">
        <v>0</v>
      </c>
      <c r="N29" s="257">
        <f>SUM(C29:M29)</f>
        <v>26369</v>
      </c>
    </row>
    <row r="30" spans="1:14" s="293" customFormat="1" ht="24" customHeight="1">
      <c r="A30" s="255" t="s">
        <v>287</v>
      </c>
      <c r="B30" s="255" t="s">
        <v>214</v>
      </c>
      <c r="C30" s="256">
        <v>0</v>
      </c>
      <c r="D30" s="256">
        <v>0</v>
      </c>
      <c r="E30" s="256">
        <v>0</v>
      </c>
      <c r="F30" s="256">
        <v>0</v>
      </c>
      <c r="G30" s="256">
        <v>0</v>
      </c>
      <c r="H30" s="256">
        <v>0</v>
      </c>
      <c r="I30" s="256">
        <v>0</v>
      </c>
      <c r="J30" s="256">
        <v>0</v>
      </c>
      <c r="K30" s="256">
        <v>0</v>
      </c>
      <c r="L30" s="256">
        <v>0</v>
      </c>
      <c r="M30" s="256">
        <v>209</v>
      </c>
      <c r="N30" s="257">
        <f>SUM(C30:M30)</f>
        <v>209</v>
      </c>
    </row>
    <row r="31" spans="1:14" ht="24" customHeight="1">
      <c r="A31" s="255" t="s">
        <v>521</v>
      </c>
      <c r="B31" s="255" t="s">
        <v>171</v>
      </c>
      <c r="C31" s="256">
        <v>0</v>
      </c>
      <c r="D31" s="256">
        <v>0</v>
      </c>
      <c r="E31" s="256">
        <v>0</v>
      </c>
      <c r="F31" s="256">
        <v>0</v>
      </c>
      <c r="G31" s="256">
        <v>0</v>
      </c>
      <c r="H31" s="256">
        <v>0</v>
      </c>
      <c r="I31" s="256">
        <v>0</v>
      </c>
      <c r="J31" s="256">
        <v>569</v>
      </c>
      <c r="K31" s="256">
        <v>0</v>
      </c>
      <c r="L31" s="256">
        <v>0</v>
      </c>
      <c r="M31" s="256">
        <v>0</v>
      </c>
      <c r="N31" s="257">
        <f t="shared" ref="N31:N33" si="3">SUM(C31:M31)</f>
        <v>569</v>
      </c>
    </row>
    <row r="32" spans="1:14" ht="24" customHeight="1">
      <c r="A32" s="255" t="s">
        <v>637</v>
      </c>
      <c r="B32" s="255" t="s">
        <v>654</v>
      </c>
      <c r="C32" s="256">
        <v>0</v>
      </c>
      <c r="D32" s="256">
        <v>0</v>
      </c>
      <c r="E32" s="256">
        <v>0</v>
      </c>
      <c r="F32" s="256">
        <v>2585</v>
      </c>
      <c r="G32" s="256">
        <v>0</v>
      </c>
      <c r="H32" s="256">
        <v>0</v>
      </c>
      <c r="I32" s="256">
        <v>0</v>
      </c>
      <c r="J32" s="256">
        <v>0</v>
      </c>
      <c r="K32" s="256">
        <v>0</v>
      </c>
      <c r="L32" s="256">
        <v>0</v>
      </c>
      <c r="M32" s="256">
        <v>0</v>
      </c>
      <c r="N32" s="257">
        <f t="shared" si="3"/>
        <v>2585</v>
      </c>
    </row>
    <row r="33" spans="1:14" ht="24" customHeight="1">
      <c r="A33" s="255" t="s">
        <v>552</v>
      </c>
      <c r="B33" s="255" t="s">
        <v>86</v>
      </c>
      <c r="C33" s="256">
        <v>6894</v>
      </c>
      <c r="D33" s="256">
        <v>3601</v>
      </c>
      <c r="E33" s="256">
        <v>29647</v>
      </c>
      <c r="F33" s="256">
        <v>4572</v>
      </c>
      <c r="G33" s="256">
        <v>0</v>
      </c>
      <c r="H33" s="256">
        <v>22880</v>
      </c>
      <c r="I33" s="256">
        <v>211</v>
      </c>
      <c r="J33" s="256">
        <v>0</v>
      </c>
      <c r="K33" s="256">
        <v>0</v>
      </c>
      <c r="L33" s="256">
        <v>0</v>
      </c>
      <c r="M33" s="256">
        <v>0</v>
      </c>
      <c r="N33" s="257">
        <f t="shared" si="3"/>
        <v>67805</v>
      </c>
    </row>
    <row r="34" spans="1:14" ht="24" customHeight="1">
      <c r="A34" s="266" t="s">
        <v>386</v>
      </c>
      <c r="B34" s="267" t="s">
        <v>616</v>
      </c>
      <c r="C34" s="265">
        <v>0</v>
      </c>
      <c r="D34" s="265">
        <v>0</v>
      </c>
      <c r="E34" s="265">
        <v>0</v>
      </c>
      <c r="F34" s="265">
        <v>0</v>
      </c>
      <c r="G34" s="265">
        <v>0</v>
      </c>
      <c r="H34" s="265">
        <v>0</v>
      </c>
      <c r="I34" s="265">
        <v>0</v>
      </c>
      <c r="J34" s="265">
        <v>0</v>
      </c>
      <c r="K34" s="265">
        <v>0</v>
      </c>
      <c r="L34" s="265">
        <v>0</v>
      </c>
      <c r="M34" s="265">
        <v>0</v>
      </c>
      <c r="N34" s="265">
        <f t="shared" ref="N34:N39" si="4">SUM(C34:M34)</f>
        <v>0</v>
      </c>
    </row>
    <row r="35" spans="1:14" ht="24" customHeight="1">
      <c r="A35" s="263" t="s">
        <v>119</v>
      </c>
      <c r="B35" s="264" t="s">
        <v>168</v>
      </c>
      <c r="C35" s="265">
        <v>0</v>
      </c>
      <c r="D35" s="265">
        <v>3707</v>
      </c>
      <c r="E35" s="265">
        <v>2702</v>
      </c>
      <c r="F35" s="265">
        <v>0</v>
      </c>
      <c r="G35" s="265">
        <v>0</v>
      </c>
      <c r="H35" s="265">
        <v>227</v>
      </c>
      <c r="I35" s="265">
        <v>0</v>
      </c>
      <c r="J35" s="265">
        <v>0</v>
      </c>
      <c r="K35" s="265">
        <v>0</v>
      </c>
      <c r="L35" s="265">
        <v>0</v>
      </c>
      <c r="M35" s="265">
        <v>0</v>
      </c>
      <c r="N35" s="265">
        <f t="shared" si="4"/>
        <v>6636</v>
      </c>
    </row>
    <row r="36" spans="1:14" s="269" customFormat="1" ht="24" customHeight="1">
      <c r="A36" s="268" t="s">
        <v>490</v>
      </c>
      <c r="B36" s="268" t="s">
        <v>169</v>
      </c>
      <c r="C36" s="256">
        <v>0</v>
      </c>
      <c r="D36" s="256">
        <v>3707</v>
      </c>
      <c r="E36" s="256">
        <v>2702</v>
      </c>
      <c r="F36" s="256">
        <v>0</v>
      </c>
      <c r="G36" s="256">
        <v>0</v>
      </c>
      <c r="H36" s="256">
        <v>227</v>
      </c>
      <c r="I36" s="256">
        <v>0</v>
      </c>
      <c r="J36" s="256">
        <v>0</v>
      </c>
      <c r="K36" s="256">
        <v>0</v>
      </c>
      <c r="L36" s="256">
        <v>0</v>
      </c>
      <c r="M36" s="256">
        <v>0</v>
      </c>
      <c r="N36" s="257">
        <f t="shared" si="4"/>
        <v>6636</v>
      </c>
    </row>
    <row r="37" spans="1:14" s="269" customFormat="1" ht="24" customHeight="1">
      <c r="A37" s="270" t="s">
        <v>590</v>
      </c>
      <c r="B37" s="271" t="s">
        <v>587</v>
      </c>
      <c r="C37" s="265">
        <v>0</v>
      </c>
      <c r="D37" s="265">
        <v>0</v>
      </c>
      <c r="E37" s="265">
        <v>30620</v>
      </c>
      <c r="F37" s="265">
        <v>0</v>
      </c>
      <c r="G37" s="265">
        <v>0</v>
      </c>
      <c r="H37" s="265">
        <v>0</v>
      </c>
      <c r="I37" s="265">
        <v>0</v>
      </c>
      <c r="J37" s="265">
        <v>0</v>
      </c>
      <c r="K37" s="265">
        <v>0</v>
      </c>
      <c r="L37" s="265">
        <v>0</v>
      </c>
      <c r="M37" s="265">
        <v>0</v>
      </c>
      <c r="N37" s="265">
        <f t="shared" si="4"/>
        <v>30620</v>
      </c>
    </row>
    <row r="38" spans="1:14" s="269" customFormat="1" ht="24" customHeight="1">
      <c r="A38" s="268" t="s">
        <v>269</v>
      </c>
      <c r="B38" s="268" t="s">
        <v>594</v>
      </c>
      <c r="C38" s="256">
        <v>0</v>
      </c>
      <c r="D38" s="256">
        <v>0</v>
      </c>
      <c r="E38" s="256">
        <v>30620</v>
      </c>
      <c r="F38" s="256">
        <v>0</v>
      </c>
      <c r="G38" s="256">
        <v>0</v>
      </c>
      <c r="H38" s="256">
        <v>0</v>
      </c>
      <c r="I38" s="256">
        <v>0</v>
      </c>
      <c r="J38" s="256">
        <v>0</v>
      </c>
      <c r="K38" s="256">
        <v>0</v>
      </c>
      <c r="L38" s="256">
        <v>0</v>
      </c>
      <c r="M38" s="256">
        <v>0</v>
      </c>
      <c r="N38" s="257">
        <f t="shared" si="4"/>
        <v>30620</v>
      </c>
    </row>
    <row r="39" spans="1:14" ht="24" customHeight="1">
      <c r="A39" s="263" t="s">
        <v>173</v>
      </c>
      <c r="B39" s="264" t="s">
        <v>174</v>
      </c>
      <c r="C39" s="265">
        <v>1067</v>
      </c>
      <c r="D39" s="265">
        <v>0</v>
      </c>
      <c r="E39" s="265">
        <v>216</v>
      </c>
      <c r="F39" s="265">
        <v>0</v>
      </c>
      <c r="G39" s="265">
        <v>213</v>
      </c>
      <c r="H39" s="265">
        <v>0</v>
      </c>
      <c r="I39" s="265">
        <v>0</v>
      </c>
      <c r="J39" s="265">
        <v>204691</v>
      </c>
      <c r="K39" s="265">
        <v>4667</v>
      </c>
      <c r="L39" s="265">
        <v>0</v>
      </c>
      <c r="M39" s="265">
        <v>354</v>
      </c>
      <c r="N39" s="265">
        <f t="shared" si="4"/>
        <v>211208</v>
      </c>
    </row>
    <row r="40" spans="1:14" ht="24" customHeight="1">
      <c r="A40" s="252" t="s">
        <v>0</v>
      </c>
      <c r="B40" s="253" t="s">
        <v>89</v>
      </c>
      <c r="C40" s="254">
        <v>0</v>
      </c>
      <c r="D40" s="254">
        <v>320482</v>
      </c>
      <c r="E40" s="254">
        <v>0</v>
      </c>
      <c r="F40" s="254">
        <v>974</v>
      </c>
      <c r="G40" s="254">
        <v>0</v>
      </c>
      <c r="H40" s="254">
        <v>4252</v>
      </c>
      <c r="I40" s="254">
        <v>0</v>
      </c>
      <c r="J40" s="254">
        <v>0</v>
      </c>
      <c r="K40" s="254">
        <v>0</v>
      </c>
      <c r="L40" s="254">
        <v>576</v>
      </c>
      <c r="M40" s="254">
        <v>1411</v>
      </c>
      <c r="N40" s="265">
        <f t="shared" ref="N40:N41" si="5">SUM(C40:M40)</f>
        <v>327695</v>
      </c>
    </row>
    <row r="41" spans="1:14" ht="24" customHeight="1">
      <c r="A41" s="252" t="s">
        <v>2</v>
      </c>
      <c r="B41" s="253" t="s">
        <v>91</v>
      </c>
      <c r="C41" s="254">
        <v>300</v>
      </c>
      <c r="D41" s="254">
        <v>1908</v>
      </c>
      <c r="E41" s="254">
        <v>23886</v>
      </c>
      <c r="F41" s="254">
        <v>152980</v>
      </c>
      <c r="G41" s="254">
        <v>0</v>
      </c>
      <c r="H41" s="254">
        <v>1040</v>
      </c>
      <c r="I41" s="254">
        <v>0</v>
      </c>
      <c r="J41" s="254">
        <v>0</v>
      </c>
      <c r="K41" s="254">
        <v>0</v>
      </c>
      <c r="L41" s="254">
        <v>0</v>
      </c>
      <c r="M41" s="254">
        <v>194883</v>
      </c>
      <c r="N41" s="265">
        <f t="shared" si="5"/>
        <v>374997</v>
      </c>
    </row>
    <row r="42" spans="1:14" ht="24" customHeight="1">
      <c r="A42" s="273" t="s">
        <v>92</v>
      </c>
      <c r="B42" s="274" t="s">
        <v>134</v>
      </c>
      <c r="C42" s="275">
        <f t="shared" ref="C42" si="6">SUM(C5,C27:C28,C34:C35,C37,C39:C41)</f>
        <v>5010575</v>
      </c>
      <c r="D42" s="275">
        <f t="shared" ref="D42" si="7">SUM(D5,D27:D28,D34:D35,D37,D39:D41)</f>
        <v>7256608</v>
      </c>
      <c r="E42" s="275">
        <f t="shared" ref="E42:F42" si="8">SUM(E5,E27:E28,E34:E35,E37,E39:E41)</f>
        <v>7776650</v>
      </c>
      <c r="F42" s="275">
        <f t="shared" si="8"/>
        <v>7742774</v>
      </c>
      <c r="G42" s="275">
        <f t="shared" ref="G42" si="9">SUM(G5,G27:G28,G34:G35,G37,G39:G41)</f>
        <v>7431997</v>
      </c>
      <c r="H42" s="275">
        <f t="shared" ref="H42:I42" si="10">SUM(H5,H27:H28,H34:H35,H37,H39:H41)</f>
        <v>6034070</v>
      </c>
      <c r="I42" s="275">
        <f t="shared" si="10"/>
        <v>4483055</v>
      </c>
      <c r="J42" s="275">
        <f t="shared" ref="J42:K42" si="11">SUM(J5,J27:J28,J34:J35,J37,J39:J41)</f>
        <v>5601597</v>
      </c>
      <c r="K42" s="275">
        <f t="shared" si="11"/>
        <v>7814857</v>
      </c>
      <c r="L42" s="275">
        <f>SUM(L5,L27:L28,L34:L35,L37,L39:L41)</f>
        <v>5206947</v>
      </c>
      <c r="M42" s="275">
        <f>SUM(M5,M27:M28,M34:M35,M37,M39:M41)</f>
        <v>5388709</v>
      </c>
      <c r="N42" s="275">
        <f>SUM(N5,N28,N34:N35,N37,N39:N41)</f>
        <v>69747150</v>
      </c>
    </row>
    <row r="44" spans="1:14">
      <c r="A44" s="71" t="s">
        <v>743</v>
      </c>
      <c r="B44" s="71" t="s">
        <v>742</v>
      </c>
      <c r="C44" s="262"/>
      <c r="D44" s="262"/>
      <c r="E44" s="262"/>
      <c r="F44" s="262"/>
      <c r="G44" s="262"/>
      <c r="H44" s="262"/>
      <c r="I44" s="262"/>
      <c r="J44" s="262"/>
      <c r="K44" s="262"/>
      <c r="L44" s="262"/>
      <c r="M44" s="262"/>
      <c r="N44" s="262"/>
    </row>
    <row r="45" spans="1:14" ht="24" customHeight="1"/>
    <row r="46" spans="1:14" ht="24" customHeight="1"/>
    <row r="47" spans="1:14" ht="24" customHeight="1"/>
    <row r="48" spans="1:14"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sheetData>
  <phoneticPr fontId="2"/>
  <pageMargins left="0.78700000000000003" right="0.78700000000000003" top="0.98399999999999999" bottom="0.98399999999999999" header="0.51200000000000001" footer="0.51200000000000001"/>
  <pageSetup paperSize="9" scale="77" orientation="landscape" r:id="rId1"/>
  <headerFooter alignWithMargins="0">
    <oddFooter>&amp;R43</oddFooter>
  </headerFooter>
  <ignoredErrors>
    <ignoredError sqref="L42" formula="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33"/>
  <sheetViews>
    <sheetView showGridLines="0" zoomScaleNormal="80" workbookViewId="0">
      <selection activeCell="A3" sqref="A3"/>
    </sheetView>
  </sheetViews>
  <sheetFormatPr baseColWidth="10" defaultColWidth="9" defaultRowHeight="14.25" customHeight="1"/>
  <cols>
    <col min="1" max="1" width="13.83203125" style="153" customWidth="1"/>
    <col min="2" max="2" width="20.83203125" style="153" customWidth="1"/>
    <col min="3" max="8" width="19.6640625" style="153" customWidth="1"/>
    <col min="9" max="16384" width="9" style="153"/>
  </cols>
  <sheetData>
    <row r="1" spans="1:10" ht="24" customHeight="1">
      <c r="A1" s="76" t="s">
        <v>847</v>
      </c>
      <c r="B1" s="225"/>
      <c r="C1" s="226"/>
      <c r="D1" s="226"/>
      <c r="E1" s="226"/>
      <c r="F1" s="226"/>
    </row>
    <row r="2" spans="1:10" ht="24" customHeight="1">
      <c r="A2" s="76" t="s">
        <v>892</v>
      </c>
      <c r="B2" s="225"/>
      <c r="C2" s="226"/>
      <c r="D2" s="226"/>
      <c r="E2" s="226"/>
      <c r="F2" s="226"/>
    </row>
    <row r="3" spans="1:10" ht="24" customHeight="1">
      <c r="A3" s="71"/>
    </row>
    <row r="4" spans="1:10" ht="24" customHeight="1">
      <c r="G4" s="227"/>
      <c r="H4" s="228" t="s">
        <v>436</v>
      </c>
      <c r="I4" s="228"/>
      <c r="J4" s="228"/>
    </row>
    <row r="5" spans="1:10" ht="36" customHeight="1">
      <c r="A5" s="933"/>
      <c r="B5" s="934"/>
      <c r="C5" s="229" t="s">
        <v>773</v>
      </c>
      <c r="D5" s="229" t="s">
        <v>414</v>
      </c>
      <c r="E5" s="229" t="s">
        <v>428</v>
      </c>
      <c r="F5" s="229" t="s">
        <v>437</v>
      </c>
      <c r="G5" s="229" t="s">
        <v>700</v>
      </c>
      <c r="H5" s="229" t="s">
        <v>772</v>
      </c>
    </row>
    <row r="6" spans="1:10" ht="17" customHeight="1">
      <c r="A6" s="935"/>
      <c r="B6" s="936"/>
      <c r="C6" s="230" t="s">
        <v>388</v>
      </c>
      <c r="D6" s="230" t="s">
        <v>388</v>
      </c>
      <c r="E6" s="230" t="s">
        <v>132</v>
      </c>
      <c r="F6" s="230" t="s">
        <v>388</v>
      </c>
      <c r="G6" s="230" t="s">
        <v>388</v>
      </c>
      <c r="H6" s="230" t="s">
        <v>388</v>
      </c>
    </row>
    <row r="7" spans="1:10" ht="17" customHeight="1">
      <c r="A7" s="937"/>
      <c r="B7" s="938"/>
      <c r="C7" s="231" t="s">
        <v>16</v>
      </c>
      <c r="D7" s="231" t="s">
        <v>16</v>
      </c>
      <c r="E7" s="231" t="s">
        <v>16</v>
      </c>
      <c r="F7" s="231" t="s">
        <v>16</v>
      </c>
      <c r="G7" s="231" t="s">
        <v>16</v>
      </c>
      <c r="H7" s="231" t="s">
        <v>16</v>
      </c>
    </row>
    <row r="8" spans="1:10" ht="24" customHeight="1">
      <c r="A8" s="232" t="s">
        <v>349</v>
      </c>
      <c r="B8" s="232" t="s">
        <v>61</v>
      </c>
      <c r="C8" s="233"/>
      <c r="D8" s="233"/>
      <c r="E8" s="233"/>
      <c r="F8" s="233"/>
      <c r="G8" s="233"/>
      <c r="H8" s="233"/>
    </row>
    <row r="9" spans="1:10" ht="24" customHeight="1">
      <c r="A9" s="234" t="s">
        <v>73</v>
      </c>
      <c r="B9" s="234" t="s">
        <v>62</v>
      </c>
      <c r="C9" s="235">
        <v>-1325</v>
      </c>
      <c r="D9" s="235">
        <v>65</v>
      </c>
      <c r="E9" s="235">
        <v>-858</v>
      </c>
      <c r="F9" s="235">
        <v>128</v>
      </c>
      <c r="G9" s="235">
        <v>-91</v>
      </c>
      <c r="H9" s="235">
        <v>40</v>
      </c>
    </row>
    <row r="10" spans="1:10" ht="24" customHeight="1">
      <c r="A10" s="232" t="s">
        <v>36</v>
      </c>
      <c r="B10" s="232" t="s">
        <v>5</v>
      </c>
      <c r="C10" s="236">
        <v>-8</v>
      </c>
      <c r="D10" s="236"/>
      <c r="E10" s="236"/>
      <c r="F10" s="236">
        <v>2</v>
      </c>
      <c r="G10" s="236"/>
      <c r="H10" s="236"/>
    </row>
    <row r="11" spans="1:10" ht="24" customHeight="1">
      <c r="A11" s="234" t="s">
        <v>75</v>
      </c>
      <c r="B11" s="234" t="s">
        <v>6</v>
      </c>
      <c r="C11" s="237"/>
      <c r="D11" s="237"/>
      <c r="E11" s="237"/>
      <c r="F11" s="237"/>
      <c r="G11" s="237"/>
      <c r="H11" s="237"/>
    </row>
    <row r="12" spans="1:10" ht="24" customHeight="1">
      <c r="A12" s="232" t="s">
        <v>348</v>
      </c>
      <c r="B12" s="232" t="s">
        <v>48</v>
      </c>
      <c r="C12" s="236">
        <v>253</v>
      </c>
      <c r="D12" s="236">
        <v>156</v>
      </c>
      <c r="E12" s="236">
        <v>-118</v>
      </c>
      <c r="F12" s="236">
        <v>114</v>
      </c>
      <c r="G12" s="236">
        <v>65</v>
      </c>
      <c r="H12" s="236">
        <v>186</v>
      </c>
    </row>
    <row r="13" spans="1:10" ht="24" customHeight="1">
      <c r="A13" s="234" t="s">
        <v>76</v>
      </c>
      <c r="B13" s="234" t="s">
        <v>7</v>
      </c>
      <c r="C13" s="237"/>
      <c r="D13" s="237"/>
      <c r="E13" s="237"/>
      <c r="F13" s="237"/>
      <c r="G13" s="237"/>
      <c r="H13" s="237"/>
    </row>
    <row r="14" spans="1:10" ht="24" customHeight="1">
      <c r="A14" s="232" t="s">
        <v>77</v>
      </c>
      <c r="B14" s="232" t="s">
        <v>8</v>
      </c>
      <c r="C14" s="236"/>
      <c r="D14" s="236"/>
      <c r="E14" s="236"/>
      <c r="F14" s="236"/>
      <c r="G14" s="236"/>
      <c r="H14" s="236"/>
    </row>
    <row r="15" spans="1:10" ht="24" customHeight="1">
      <c r="A15" s="234" t="s">
        <v>34</v>
      </c>
      <c r="B15" s="234" t="s">
        <v>9</v>
      </c>
      <c r="C15" s="235">
        <v>3</v>
      </c>
      <c r="D15" s="235">
        <v>6</v>
      </c>
      <c r="E15" s="235">
        <v>-2</v>
      </c>
      <c r="F15" s="235">
        <v>-3</v>
      </c>
      <c r="G15" s="235">
        <v>-4</v>
      </c>
      <c r="H15" s="235">
        <v>1</v>
      </c>
    </row>
    <row r="16" spans="1:10" ht="24" customHeight="1">
      <c r="A16" s="232" t="s">
        <v>35</v>
      </c>
      <c r="B16" s="232" t="s">
        <v>32</v>
      </c>
      <c r="C16" s="236"/>
      <c r="D16" s="236">
        <v>3</v>
      </c>
      <c r="E16" s="236">
        <v>1</v>
      </c>
      <c r="F16" s="236">
        <v>6</v>
      </c>
      <c r="G16" s="236">
        <v>4</v>
      </c>
      <c r="H16" s="236">
        <v>6</v>
      </c>
    </row>
    <row r="17" spans="1:8" ht="24" customHeight="1">
      <c r="A17" s="234" t="s">
        <v>80</v>
      </c>
      <c r="B17" s="234" t="s">
        <v>10</v>
      </c>
      <c r="C17" s="235">
        <v>1</v>
      </c>
      <c r="D17" s="235">
        <v>1</v>
      </c>
      <c r="E17" s="235">
        <v>2</v>
      </c>
      <c r="F17" s="235">
        <v>1</v>
      </c>
      <c r="G17" s="235">
        <v>1</v>
      </c>
      <c r="H17" s="235"/>
    </row>
    <row r="18" spans="1:8" ht="24" customHeight="1">
      <c r="A18" s="232" t="s">
        <v>347</v>
      </c>
      <c r="B18" s="232" t="s">
        <v>346</v>
      </c>
      <c r="C18" s="236"/>
      <c r="D18" s="236">
        <v>1</v>
      </c>
      <c r="E18" s="236">
        <v>1</v>
      </c>
      <c r="F18" s="236">
        <v>1</v>
      </c>
      <c r="G18" s="236"/>
      <c r="H18" s="236"/>
    </row>
    <row r="19" spans="1:8" ht="24" customHeight="1">
      <c r="A19" s="234" t="s">
        <v>42</v>
      </c>
      <c r="B19" s="234" t="s">
        <v>11</v>
      </c>
      <c r="C19" s="235">
        <v>4</v>
      </c>
      <c r="D19" s="235"/>
      <c r="E19" s="235"/>
      <c r="F19" s="235"/>
      <c r="G19" s="235"/>
      <c r="H19" s="235"/>
    </row>
    <row r="20" spans="1:8" ht="24" customHeight="1">
      <c r="A20" s="232" t="s">
        <v>82</v>
      </c>
      <c r="B20" s="232" t="s">
        <v>12</v>
      </c>
      <c r="C20" s="236"/>
      <c r="D20" s="236"/>
      <c r="E20" s="236"/>
      <c r="F20" s="236"/>
      <c r="G20" s="236"/>
      <c r="H20" s="236"/>
    </row>
    <row r="21" spans="1:8" ht="24" customHeight="1" thickBot="1">
      <c r="A21" s="238" t="s">
        <v>83</v>
      </c>
      <c r="B21" s="238" t="s">
        <v>13</v>
      </c>
      <c r="C21" s="239"/>
      <c r="D21" s="239"/>
      <c r="E21" s="239">
        <v>80</v>
      </c>
      <c r="F21" s="239">
        <v>65</v>
      </c>
      <c r="G21" s="239">
        <v>-14</v>
      </c>
      <c r="H21" s="239">
        <v>-18</v>
      </c>
    </row>
    <row r="22" spans="1:8" ht="24" customHeight="1">
      <c r="A22" s="240" t="s">
        <v>3</v>
      </c>
      <c r="B22" s="241" t="s">
        <v>71</v>
      </c>
      <c r="C22" s="242">
        <f t="shared" ref="C22:G22" si="0">SUM(C8:C21)</f>
        <v>-1072</v>
      </c>
      <c r="D22" s="242">
        <f t="shared" si="0"/>
        <v>232</v>
      </c>
      <c r="E22" s="242">
        <f t="shared" si="0"/>
        <v>-894</v>
      </c>
      <c r="F22" s="242">
        <f t="shared" si="0"/>
        <v>314</v>
      </c>
      <c r="G22" s="242">
        <f t="shared" si="0"/>
        <v>-39</v>
      </c>
      <c r="H22" s="242">
        <f t="shared" ref="H22" si="1">SUM(H8:H21)</f>
        <v>215</v>
      </c>
    </row>
    <row r="24" spans="1:8" ht="14.25" customHeight="1">
      <c r="A24" s="153" t="s">
        <v>105</v>
      </c>
    </row>
    <row r="25" spans="1:8" ht="14.25" customHeight="1">
      <c r="A25" s="153" t="s">
        <v>104</v>
      </c>
    </row>
    <row r="26" spans="1:8" ht="22" customHeight="1">
      <c r="A26" s="939" t="s">
        <v>127</v>
      </c>
      <c r="B26" s="940"/>
      <c r="C26" s="940"/>
      <c r="D26" s="940"/>
      <c r="E26" s="940"/>
      <c r="F26" s="940"/>
      <c r="G26" s="940"/>
    </row>
    <row r="27" spans="1:8" ht="14.25" customHeight="1">
      <c r="A27" s="940"/>
      <c r="B27" s="940"/>
      <c r="C27" s="940"/>
      <c r="D27" s="940"/>
      <c r="E27" s="940"/>
      <c r="F27" s="940"/>
      <c r="G27" s="940"/>
    </row>
    <row r="28" spans="1:8" ht="14.25" customHeight="1">
      <c r="A28" s="940"/>
      <c r="B28" s="940"/>
      <c r="C28" s="940"/>
      <c r="D28" s="940"/>
      <c r="E28" s="940"/>
      <c r="F28" s="940"/>
      <c r="G28" s="940"/>
    </row>
    <row r="29" spans="1:8" ht="14.25" customHeight="1">
      <c r="A29" s="940"/>
      <c r="B29" s="940"/>
      <c r="C29" s="940"/>
      <c r="D29" s="940"/>
      <c r="E29" s="940"/>
      <c r="F29" s="940"/>
      <c r="G29" s="940"/>
    </row>
    <row r="30" spans="1:8" ht="20" customHeight="1">
      <c r="A30" s="939" t="s">
        <v>131</v>
      </c>
      <c r="B30" s="940"/>
      <c r="C30" s="940"/>
      <c r="D30" s="940"/>
      <c r="E30" s="940"/>
      <c r="F30" s="940"/>
      <c r="G30" s="940"/>
    </row>
    <row r="31" spans="1:8" ht="20" customHeight="1">
      <c r="A31" s="940"/>
      <c r="B31" s="940"/>
      <c r="C31" s="940"/>
      <c r="D31" s="940"/>
      <c r="E31" s="940"/>
      <c r="F31" s="940"/>
      <c r="G31" s="940"/>
    </row>
    <row r="32" spans="1:8" ht="20" customHeight="1">
      <c r="A32" s="940"/>
      <c r="B32" s="940"/>
      <c r="C32" s="940"/>
      <c r="D32" s="940"/>
      <c r="E32" s="940"/>
      <c r="F32" s="940"/>
      <c r="G32" s="940"/>
    </row>
    <row r="33" spans="1:7" ht="14.25" customHeight="1">
      <c r="A33" s="940"/>
      <c r="B33" s="940"/>
      <c r="C33" s="940"/>
      <c r="D33" s="940"/>
      <c r="E33" s="940"/>
      <c r="F33" s="940"/>
      <c r="G33" s="940"/>
    </row>
  </sheetData>
  <mergeCells count="3">
    <mergeCell ref="A5:B7"/>
    <mergeCell ref="A26:G29"/>
    <mergeCell ref="A30:G33"/>
  </mergeCells>
  <phoneticPr fontId="2"/>
  <pageMargins left="0.78740157480314965" right="0.78740157480314965" top="0.98425196850393704" bottom="0.98425196850393704" header="0.51181102362204722" footer="0.51181102362204722"/>
  <pageSetup paperSize="9" orientation="landscape" blackAndWhite="1" useFirstPageNumber="1" r:id="rId1"/>
  <headerFooter alignWithMargins="0">
    <oddFooter>&amp;R44</oddFooter>
  </headerFooter>
  <rowBreaks count="1" manualBreakCount="1">
    <brk id="3"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M28"/>
  <sheetViews>
    <sheetView showGridLines="0" zoomScale="80" zoomScaleNormal="80" workbookViewId="0">
      <selection activeCell="A4" sqref="A4"/>
    </sheetView>
  </sheetViews>
  <sheetFormatPr baseColWidth="10" defaultColWidth="8.83203125" defaultRowHeight="19"/>
  <cols>
    <col min="1" max="2" width="26" style="71" customWidth="1"/>
    <col min="3" max="12" width="14.6640625" style="71" customWidth="1"/>
    <col min="13" max="16384" width="8.83203125" style="71"/>
  </cols>
  <sheetData>
    <row r="1" spans="1:12" ht="23" customHeight="1"/>
    <row r="2" spans="1:12" ht="23" customHeight="1">
      <c r="A2" s="76" t="s">
        <v>848</v>
      </c>
      <c r="B2" s="188"/>
    </row>
    <row r="3" spans="1:12" ht="23" customHeight="1">
      <c r="A3" s="76" t="s">
        <v>893</v>
      </c>
      <c r="B3" s="188"/>
    </row>
    <row r="4" spans="1:12" ht="23" customHeight="1" thickBot="1"/>
    <row r="5" spans="1:12" s="97" customFormat="1" ht="23" customHeight="1" thickBot="1">
      <c r="A5" s="941"/>
      <c r="B5" s="942"/>
      <c r="C5" s="189">
        <v>2013</v>
      </c>
      <c r="D5" s="190">
        <v>2014</v>
      </c>
      <c r="E5" s="190">
        <v>2015</v>
      </c>
      <c r="F5" s="190">
        <v>2016</v>
      </c>
      <c r="G5" s="190">
        <v>2017</v>
      </c>
      <c r="H5" s="190">
        <v>2018</v>
      </c>
      <c r="I5" s="190">
        <v>2019</v>
      </c>
      <c r="J5" s="190">
        <v>2020</v>
      </c>
      <c r="K5" s="190">
        <v>2021</v>
      </c>
      <c r="L5" s="191">
        <v>2022</v>
      </c>
    </row>
    <row r="6" spans="1:12" ht="23" customHeight="1">
      <c r="A6" s="192" t="s">
        <v>354</v>
      </c>
      <c r="B6" s="193" t="s">
        <v>306</v>
      </c>
      <c r="C6" s="218">
        <v>374</v>
      </c>
      <c r="D6" s="196">
        <v>413</v>
      </c>
      <c r="E6" s="196">
        <v>286</v>
      </c>
      <c r="F6" s="196">
        <v>502</v>
      </c>
      <c r="G6" s="197">
        <v>559</v>
      </c>
      <c r="H6" s="197">
        <v>400</v>
      </c>
      <c r="I6" s="197">
        <v>324</v>
      </c>
      <c r="J6" s="196">
        <v>79</v>
      </c>
      <c r="K6" s="195" t="s">
        <v>361</v>
      </c>
      <c r="L6" s="779" t="s">
        <v>361</v>
      </c>
    </row>
    <row r="7" spans="1:12" ht="23" customHeight="1">
      <c r="A7" s="199" t="s">
        <v>307</v>
      </c>
      <c r="B7" s="200" t="s">
        <v>308</v>
      </c>
      <c r="C7" s="201">
        <v>4570</v>
      </c>
      <c r="D7" s="202">
        <v>4126</v>
      </c>
      <c r="E7" s="202">
        <v>3604</v>
      </c>
      <c r="F7" s="202">
        <v>2797</v>
      </c>
      <c r="G7" s="204" t="s">
        <v>361</v>
      </c>
      <c r="H7" s="204" t="s">
        <v>361</v>
      </c>
      <c r="I7" s="204" t="s">
        <v>361</v>
      </c>
      <c r="J7" s="204" t="s">
        <v>361</v>
      </c>
      <c r="K7" s="204" t="s">
        <v>361</v>
      </c>
      <c r="L7" s="205" t="s">
        <v>361</v>
      </c>
    </row>
    <row r="8" spans="1:12" ht="23" customHeight="1">
      <c r="A8" s="199" t="s">
        <v>309</v>
      </c>
      <c r="B8" s="200" t="s">
        <v>310</v>
      </c>
      <c r="C8" s="201">
        <v>7314</v>
      </c>
      <c r="D8" s="202">
        <v>5888</v>
      </c>
      <c r="E8" s="202">
        <v>6092</v>
      </c>
      <c r="F8" s="202">
        <v>6274</v>
      </c>
      <c r="G8" s="203">
        <v>6350</v>
      </c>
      <c r="H8" s="203">
        <v>11903</v>
      </c>
      <c r="I8" s="203">
        <v>14868</v>
      </c>
      <c r="J8" s="202">
        <v>2252</v>
      </c>
      <c r="K8" s="202">
        <v>233</v>
      </c>
      <c r="L8" s="206">
        <v>854</v>
      </c>
    </row>
    <row r="9" spans="1:12" ht="23" customHeight="1">
      <c r="A9" s="199" t="s">
        <v>311</v>
      </c>
      <c r="B9" s="200" t="s">
        <v>312</v>
      </c>
      <c r="C9" s="201">
        <v>216</v>
      </c>
      <c r="D9" s="202">
        <v>187</v>
      </c>
      <c r="E9" s="202">
        <v>143</v>
      </c>
      <c r="F9" s="202">
        <v>205</v>
      </c>
      <c r="G9" s="203">
        <v>179</v>
      </c>
      <c r="H9" s="203">
        <v>196</v>
      </c>
      <c r="I9" s="203">
        <v>252</v>
      </c>
      <c r="J9" s="202">
        <v>22</v>
      </c>
      <c r="K9" s="202">
        <v>1</v>
      </c>
      <c r="L9" s="206">
        <v>49</v>
      </c>
    </row>
    <row r="10" spans="1:12" ht="23" customHeight="1">
      <c r="A10" s="199" t="s">
        <v>351</v>
      </c>
      <c r="B10" s="200" t="s">
        <v>313</v>
      </c>
      <c r="C10" s="201">
        <v>358</v>
      </c>
      <c r="D10" s="202">
        <v>372</v>
      </c>
      <c r="E10" s="196">
        <v>401</v>
      </c>
      <c r="F10" s="202">
        <v>424</v>
      </c>
      <c r="G10" s="203">
        <v>420</v>
      </c>
      <c r="H10" s="204" t="s">
        <v>361</v>
      </c>
      <c r="I10" s="204" t="s">
        <v>361</v>
      </c>
      <c r="J10" s="204" t="s">
        <v>361</v>
      </c>
      <c r="K10" s="204" t="s">
        <v>361</v>
      </c>
      <c r="L10" s="205" t="s">
        <v>361</v>
      </c>
    </row>
    <row r="11" spans="1:12" ht="23" customHeight="1">
      <c r="A11" s="199" t="s">
        <v>314</v>
      </c>
      <c r="B11" s="200" t="s">
        <v>315</v>
      </c>
      <c r="C11" s="194" t="s">
        <v>361</v>
      </c>
      <c r="D11" s="195" t="s">
        <v>361</v>
      </c>
      <c r="E11" s="195" t="s">
        <v>361</v>
      </c>
      <c r="F11" s="204" t="s">
        <v>361</v>
      </c>
      <c r="G11" s="204" t="s">
        <v>361</v>
      </c>
      <c r="H11" s="204" t="s">
        <v>361</v>
      </c>
      <c r="I11" s="204" t="s">
        <v>361</v>
      </c>
      <c r="J11" s="195" t="s">
        <v>361</v>
      </c>
      <c r="K11" s="204" t="s">
        <v>361</v>
      </c>
      <c r="L11" s="205" t="s">
        <v>361</v>
      </c>
    </row>
    <row r="12" spans="1:12" ht="23" customHeight="1">
      <c r="A12" s="199" t="s">
        <v>316</v>
      </c>
      <c r="B12" s="200" t="s">
        <v>317</v>
      </c>
      <c r="C12" s="201">
        <v>30</v>
      </c>
      <c r="D12" s="202">
        <v>49</v>
      </c>
      <c r="E12" s="202">
        <v>36</v>
      </c>
      <c r="F12" s="202">
        <v>100</v>
      </c>
      <c r="G12" s="203">
        <v>160</v>
      </c>
      <c r="H12" s="204" t="s">
        <v>361</v>
      </c>
      <c r="I12" s="204" t="s">
        <v>361</v>
      </c>
      <c r="J12" s="204" t="s">
        <v>361</v>
      </c>
      <c r="K12" s="204" t="s">
        <v>361</v>
      </c>
      <c r="L12" s="205" t="s">
        <v>361</v>
      </c>
    </row>
    <row r="13" spans="1:12" ht="23" customHeight="1">
      <c r="A13" s="199" t="s">
        <v>318</v>
      </c>
      <c r="B13" s="200" t="s">
        <v>319</v>
      </c>
      <c r="C13" s="201">
        <v>35879</v>
      </c>
      <c r="D13" s="202">
        <v>37373</v>
      </c>
      <c r="E13" s="202">
        <v>31191</v>
      </c>
      <c r="F13" s="202">
        <v>29195</v>
      </c>
      <c r="G13" s="203">
        <v>25979</v>
      </c>
      <c r="H13" s="203">
        <v>22363</v>
      </c>
      <c r="I13" s="203">
        <v>19690</v>
      </c>
      <c r="J13" s="202">
        <v>5751</v>
      </c>
      <c r="K13" s="202">
        <v>159</v>
      </c>
      <c r="L13" s="206">
        <v>1313</v>
      </c>
    </row>
    <row r="14" spans="1:12" ht="23" customHeight="1">
      <c r="A14" s="199" t="s">
        <v>320</v>
      </c>
      <c r="B14" s="200" t="s">
        <v>321</v>
      </c>
      <c r="C14" s="201">
        <v>3167</v>
      </c>
      <c r="D14" s="202">
        <v>3117</v>
      </c>
      <c r="E14" s="202">
        <v>3038</v>
      </c>
      <c r="F14" s="202">
        <v>3001</v>
      </c>
      <c r="G14" s="203">
        <v>2969</v>
      </c>
      <c r="H14" s="203">
        <v>3994</v>
      </c>
      <c r="I14" s="203">
        <v>3924</v>
      </c>
      <c r="J14" s="202">
        <v>615</v>
      </c>
      <c r="K14" s="202">
        <v>158</v>
      </c>
      <c r="L14" s="206">
        <v>2367</v>
      </c>
    </row>
    <row r="15" spans="1:12" ht="23" customHeight="1">
      <c r="A15" s="199" t="s">
        <v>322</v>
      </c>
      <c r="B15" s="200" t="s">
        <v>323</v>
      </c>
      <c r="C15" s="201">
        <v>452</v>
      </c>
      <c r="D15" s="202">
        <v>632</v>
      </c>
      <c r="E15" s="202">
        <v>607</v>
      </c>
      <c r="F15" s="202">
        <v>724</v>
      </c>
      <c r="G15" s="203">
        <v>733</v>
      </c>
      <c r="H15" s="203">
        <v>745</v>
      </c>
      <c r="I15" s="203">
        <v>717</v>
      </c>
      <c r="J15" s="202">
        <v>69</v>
      </c>
      <c r="K15" s="202">
        <v>161</v>
      </c>
      <c r="L15" s="206">
        <v>111</v>
      </c>
    </row>
    <row r="16" spans="1:12" ht="23" customHeight="1">
      <c r="A16" s="199" t="s">
        <v>852</v>
      </c>
      <c r="B16" s="200" t="s">
        <v>324</v>
      </c>
      <c r="C16" s="201">
        <v>601</v>
      </c>
      <c r="D16" s="202">
        <v>505</v>
      </c>
      <c r="E16" s="202">
        <v>581</v>
      </c>
      <c r="F16" s="202">
        <v>552</v>
      </c>
      <c r="G16" s="203">
        <v>715</v>
      </c>
      <c r="H16" s="203">
        <v>805</v>
      </c>
      <c r="I16" s="203">
        <v>732</v>
      </c>
      <c r="J16" s="202">
        <v>100</v>
      </c>
      <c r="K16" s="202">
        <v>21</v>
      </c>
      <c r="L16" s="205" t="s">
        <v>361</v>
      </c>
    </row>
    <row r="17" spans="1:13" ht="23" customHeight="1">
      <c r="A17" s="199" t="s">
        <v>325</v>
      </c>
      <c r="B17" s="200" t="s">
        <v>326</v>
      </c>
      <c r="C17" s="201">
        <v>600</v>
      </c>
      <c r="D17" s="202">
        <v>644</v>
      </c>
      <c r="E17" s="202">
        <v>826</v>
      </c>
      <c r="F17" s="202">
        <v>802</v>
      </c>
      <c r="G17" s="203">
        <v>819</v>
      </c>
      <c r="H17" s="203">
        <v>733</v>
      </c>
      <c r="I17" s="203">
        <v>982</v>
      </c>
      <c r="J17" s="202">
        <v>168</v>
      </c>
      <c r="K17" s="202">
        <v>13</v>
      </c>
      <c r="L17" s="206">
        <v>214</v>
      </c>
    </row>
    <row r="18" spans="1:13" ht="23" customHeight="1">
      <c r="A18" s="199" t="s">
        <v>327</v>
      </c>
      <c r="B18" s="200" t="s">
        <v>328</v>
      </c>
      <c r="C18" s="201">
        <v>153</v>
      </c>
      <c r="D18" s="202">
        <v>84</v>
      </c>
      <c r="E18" s="202">
        <v>169</v>
      </c>
      <c r="F18" s="202">
        <v>148</v>
      </c>
      <c r="G18" s="203">
        <v>134</v>
      </c>
      <c r="H18" s="203">
        <v>145</v>
      </c>
      <c r="I18" s="202">
        <v>156</v>
      </c>
      <c r="J18" s="202">
        <v>26</v>
      </c>
      <c r="K18" s="204" t="s">
        <v>361</v>
      </c>
      <c r="L18" s="206">
        <v>13</v>
      </c>
    </row>
    <row r="19" spans="1:13" ht="23" customHeight="1" thickBot="1">
      <c r="A19" s="207" t="s">
        <v>352</v>
      </c>
      <c r="B19" s="208" t="s">
        <v>329</v>
      </c>
      <c r="C19" s="209">
        <v>659</v>
      </c>
      <c r="D19" s="210">
        <v>763</v>
      </c>
      <c r="E19" s="210">
        <v>633</v>
      </c>
      <c r="F19" s="210">
        <v>903</v>
      </c>
      <c r="G19" s="211">
        <v>1076</v>
      </c>
      <c r="H19" s="211">
        <v>963</v>
      </c>
      <c r="I19" s="211">
        <v>1107</v>
      </c>
      <c r="J19" s="210">
        <v>171</v>
      </c>
      <c r="K19" s="823" t="s">
        <v>361</v>
      </c>
      <c r="L19" s="824">
        <v>118</v>
      </c>
    </row>
    <row r="20" spans="1:13" ht="23" customHeight="1" thickBot="1">
      <c r="A20" s="212" t="s">
        <v>553</v>
      </c>
      <c r="B20" s="213" t="s">
        <v>554</v>
      </c>
      <c r="C20" s="214">
        <v>54136</v>
      </c>
      <c r="D20" s="215">
        <v>54207</v>
      </c>
      <c r="E20" s="215">
        <v>47442</v>
      </c>
      <c r="F20" s="215">
        <v>45669</v>
      </c>
      <c r="G20" s="215">
        <v>40145</v>
      </c>
      <c r="H20" s="215">
        <f>SUM(H6:H19)</f>
        <v>42247</v>
      </c>
      <c r="I20" s="215">
        <v>42804</v>
      </c>
      <c r="J20" s="215">
        <v>9264</v>
      </c>
      <c r="K20" s="215">
        <v>749</v>
      </c>
      <c r="L20" s="216">
        <v>5039</v>
      </c>
    </row>
    <row r="21" spans="1:13" ht="23" customHeight="1">
      <c r="A21" s="192" t="s">
        <v>353</v>
      </c>
      <c r="B21" s="217" t="s">
        <v>330</v>
      </c>
      <c r="C21" s="218">
        <v>13175</v>
      </c>
      <c r="D21" s="196">
        <v>12527</v>
      </c>
      <c r="E21" s="196">
        <v>11447</v>
      </c>
      <c r="F21" s="196">
        <v>12174</v>
      </c>
      <c r="G21" s="196">
        <v>12808</v>
      </c>
      <c r="H21" s="196">
        <v>9912</v>
      </c>
      <c r="I21" s="196">
        <v>8176</v>
      </c>
      <c r="J21" s="196">
        <v>1071</v>
      </c>
      <c r="K21" s="196">
        <v>23</v>
      </c>
      <c r="L21" s="198">
        <v>278</v>
      </c>
    </row>
    <row r="22" spans="1:13" ht="23" customHeight="1">
      <c r="A22" s="199" t="s">
        <v>355</v>
      </c>
      <c r="B22" s="200" t="s">
        <v>331</v>
      </c>
      <c r="C22" s="201">
        <v>15674</v>
      </c>
      <c r="D22" s="202">
        <v>19087</v>
      </c>
      <c r="E22" s="202">
        <v>20056</v>
      </c>
      <c r="F22" s="202">
        <v>21151</v>
      </c>
      <c r="G22" s="202">
        <v>21839</v>
      </c>
      <c r="H22" s="202">
        <v>21472</v>
      </c>
      <c r="I22" s="202">
        <v>21670</v>
      </c>
      <c r="J22" s="202">
        <v>5068</v>
      </c>
      <c r="K22" s="202">
        <v>14</v>
      </c>
      <c r="L22" s="206">
        <v>1688</v>
      </c>
    </row>
    <row r="23" spans="1:13" ht="23" customHeight="1">
      <c r="A23" s="199" t="s">
        <v>332</v>
      </c>
      <c r="B23" s="200" t="s">
        <v>333</v>
      </c>
      <c r="C23" s="201">
        <v>893118</v>
      </c>
      <c r="D23" s="202">
        <v>810856</v>
      </c>
      <c r="E23" s="202">
        <v>773019</v>
      </c>
      <c r="F23" s="202">
        <v>745680</v>
      </c>
      <c r="G23" s="202">
        <v>620376</v>
      </c>
      <c r="H23" s="202">
        <v>566588</v>
      </c>
      <c r="I23" s="202">
        <v>687566</v>
      </c>
      <c r="J23" s="202">
        <v>144291</v>
      </c>
      <c r="K23" s="202">
        <v>4184</v>
      </c>
      <c r="L23" s="206">
        <v>23659</v>
      </c>
    </row>
    <row r="24" spans="1:13" ht="23" customHeight="1">
      <c r="A24" s="199" t="s">
        <v>356</v>
      </c>
      <c r="B24" s="200" t="s">
        <v>334</v>
      </c>
      <c r="C24" s="201">
        <v>141747</v>
      </c>
      <c r="D24" s="202">
        <v>110234</v>
      </c>
      <c r="E24" s="202">
        <v>80832</v>
      </c>
      <c r="F24" s="202">
        <v>61026</v>
      </c>
      <c r="G24" s="202">
        <v>50944</v>
      </c>
      <c r="H24" s="202">
        <v>27291</v>
      </c>
      <c r="I24" s="202">
        <v>17121</v>
      </c>
      <c r="J24" s="202">
        <v>9870</v>
      </c>
      <c r="K24" s="202">
        <v>54</v>
      </c>
      <c r="L24" s="206">
        <v>2134</v>
      </c>
    </row>
    <row r="25" spans="1:13" ht="23" customHeight="1">
      <c r="A25" s="199" t="s">
        <v>335</v>
      </c>
      <c r="B25" s="200" t="s">
        <v>336</v>
      </c>
      <c r="C25" s="201">
        <v>324320</v>
      </c>
      <c r="D25" s="202">
        <v>326430</v>
      </c>
      <c r="E25" s="202">
        <v>337210</v>
      </c>
      <c r="F25" s="202">
        <v>417880</v>
      </c>
      <c r="G25" s="202">
        <v>434500</v>
      </c>
      <c r="H25" s="202">
        <v>469230</v>
      </c>
      <c r="I25" s="202">
        <v>498645</v>
      </c>
      <c r="J25" s="202">
        <v>91701</v>
      </c>
      <c r="K25" s="202">
        <v>1864</v>
      </c>
      <c r="L25" s="206">
        <v>79382</v>
      </c>
    </row>
    <row r="26" spans="1:13" ht="23" customHeight="1" thickBot="1">
      <c r="A26" s="219" t="s">
        <v>357</v>
      </c>
      <c r="B26" s="220" t="s">
        <v>337</v>
      </c>
      <c r="C26" s="221">
        <v>74560</v>
      </c>
      <c r="D26" s="222">
        <v>81136</v>
      </c>
      <c r="E26" s="222">
        <v>87328</v>
      </c>
      <c r="F26" s="222">
        <v>100736</v>
      </c>
      <c r="G26" s="222">
        <v>102048</v>
      </c>
      <c r="H26" s="222">
        <v>99784</v>
      </c>
      <c r="I26" s="222">
        <v>97682</v>
      </c>
      <c r="J26" s="222">
        <v>25784</v>
      </c>
      <c r="K26" s="222">
        <v>561</v>
      </c>
      <c r="L26" s="223">
        <v>12732</v>
      </c>
    </row>
    <row r="27" spans="1:13" ht="23" customHeight="1">
      <c r="A27" s="224" t="s">
        <v>774</v>
      </c>
      <c r="B27" s="224"/>
      <c r="C27" s="224"/>
      <c r="D27" s="224"/>
      <c r="E27" s="224"/>
      <c r="F27" s="224"/>
      <c r="G27" s="224"/>
      <c r="H27" s="224"/>
      <c r="I27" s="224"/>
      <c r="J27" s="224"/>
      <c r="K27" s="224"/>
      <c r="L27" s="224"/>
      <c r="M27" s="224"/>
    </row>
    <row r="28" spans="1:13" ht="17.25" customHeight="1">
      <c r="A28" s="224"/>
      <c r="B28" s="224"/>
      <c r="C28" s="224"/>
      <c r="D28" s="224"/>
      <c r="E28" s="224"/>
      <c r="F28" s="224"/>
      <c r="G28" s="224"/>
      <c r="H28" s="224"/>
      <c r="I28" s="224"/>
      <c r="J28" s="224"/>
      <c r="K28" s="224"/>
      <c r="L28" s="224"/>
      <c r="M28" s="224"/>
    </row>
  </sheetData>
  <mergeCells count="1">
    <mergeCell ref="A5:B5"/>
  </mergeCells>
  <phoneticPr fontId="2"/>
  <pageMargins left="0.70866141732283472" right="0.70866141732283472" top="0.74803149606299213" bottom="0.74803149606299213" header="0.31496062992125984" footer="0.31496062992125984"/>
  <pageSetup paperSize="9" scale="94"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8"/>
  <sheetViews>
    <sheetView showGridLines="0" zoomScale="80" zoomScaleNormal="80" workbookViewId="0">
      <pane xSplit="1" ySplit="5" topLeftCell="B6" activePane="bottomRight" state="frozen"/>
      <selection activeCell="B5" sqref="B5"/>
      <selection pane="topRight" activeCell="B5" sqref="B5"/>
      <selection pane="bottomLeft" activeCell="B5" sqref="B5"/>
      <selection pane="bottomRight" activeCell="A3" sqref="A3"/>
    </sheetView>
  </sheetViews>
  <sheetFormatPr baseColWidth="10" defaultColWidth="9" defaultRowHeight="16.5" customHeight="1"/>
  <cols>
    <col min="1" max="1" width="57.5" style="153" customWidth="1"/>
    <col min="2" max="3" width="15.83203125" style="716" customWidth="1"/>
    <col min="4" max="9" width="15.83203125" style="153" customWidth="1"/>
    <col min="10" max="11" width="15.83203125" style="716" customWidth="1"/>
    <col min="12" max="12" width="16.33203125" style="673" customWidth="1"/>
    <col min="13" max="16384" width="9" style="153"/>
  </cols>
  <sheetData>
    <row r="1" spans="1:12" s="71" customFormat="1" ht="24" customHeight="1">
      <c r="A1" s="76" t="s">
        <v>752</v>
      </c>
      <c r="B1" s="713"/>
      <c r="C1" s="713"/>
      <c r="J1" s="713"/>
      <c r="K1" s="713"/>
      <c r="L1" s="97"/>
    </row>
    <row r="2" spans="1:12" s="71" customFormat="1" ht="24" customHeight="1">
      <c r="A2" s="76" t="s">
        <v>877</v>
      </c>
      <c r="B2" s="713"/>
      <c r="C2" s="713"/>
      <c r="J2" s="713"/>
      <c r="K2" s="713"/>
      <c r="L2" s="97"/>
    </row>
    <row r="3" spans="1:12" ht="24" customHeight="1" thickBot="1">
      <c r="A3" s="225"/>
      <c r="G3" s="717"/>
      <c r="J3" s="714"/>
      <c r="K3" s="715"/>
      <c r="L3" s="672" t="s">
        <v>303</v>
      </c>
    </row>
    <row r="4" spans="1:12" ht="24" customHeight="1">
      <c r="A4" s="879" t="s">
        <v>137</v>
      </c>
      <c r="B4" s="877">
        <v>2020</v>
      </c>
      <c r="C4" s="878"/>
      <c r="D4" s="877">
        <v>2021</v>
      </c>
      <c r="E4" s="878"/>
      <c r="F4" s="877">
        <v>2022</v>
      </c>
      <c r="G4" s="878"/>
      <c r="H4" s="877">
        <v>2023</v>
      </c>
      <c r="I4" s="878"/>
      <c r="J4" s="877">
        <v>2024</v>
      </c>
      <c r="K4" s="878"/>
      <c r="L4" s="718" t="s">
        <v>429</v>
      </c>
    </row>
    <row r="5" spans="1:12" ht="24" customHeight="1" thickBot="1">
      <c r="A5" s="880"/>
      <c r="B5" s="881" t="s">
        <v>371</v>
      </c>
      <c r="C5" s="882"/>
      <c r="D5" s="883" t="s">
        <v>15</v>
      </c>
      <c r="E5" s="884"/>
      <c r="F5" s="883" t="s">
        <v>130</v>
      </c>
      <c r="G5" s="884"/>
      <c r="H5" s="883" t="s">
        <v>15</v>
      </c>
      <c r="I5" s="884"/>
      <c r="J5" s="881" t="s">
        <v>15</v>
      </c>
      <c r="K5" s="882"/>
      <c r="L5" s="719" t="s">
        <v>344</v>
      </c>
    </row>
    <row r="6" spans="1:12" ht="24" customHeight="1">
      <c r="A6" s="720" t="s">
        <v>295</v>
      </c>
      <c r="B6" s="723">
        <v>9194199</v>
      </c>
      <c r="C6" s="724">
        <f>SUM(B6/B16)</f>
        <v>3.9028323430708438E-2</v>
      </c>
      <c r="D6" s="725">
        <v>11790499</v>
      </c>
      <c r="E6" s="726">
        <f>SUM(D6/D16)</f>
        <v>3.4017282685264542E-2</v>
      </c>
      <c r="F6" s="727">
        <v>16969690</v>
      </c>
      <c r="G6" s="728">
        <f>SUM(F6/F16)</f>
        <v>2.7358427783259531E-2</v>
      </c>
      <c r="H6" s="729">
        <v>13146482</v>
      </c>
      <c r="I6" s="728">
        <f>SUM(H6/H16)</f>
        <v>2.8338820780443291E-2</v>
      </c>
      <c r="J6" s="721">
        <v>11434565</v>
      </c>
      <c r="K6" s="722">
        <f>SUM(J6/J16)</f>
        <v>2.401213141968412E-2</v>
      </c>
      <c r="L6" s="730">
        <f>SUM(J6/H6-1)</f>
        <v>-0.1302186394808893</v>
      </c>
    </row>
    <row r="7" spans="1:12" ht="24" customHeight="1">
      <c r="A7" s="731" t="s">
        <v>296</v>
      </c>
      <c r="B7" s="734">
        <v>172058</v>
      </c>
      <c r="C7" s="735">
        <f>SUM(B7/B16)</f>
        <v>7.3036653577335361E-4</v>
      </c>
      <c r="D7" s="172">
        <v>212431</v>
      </c>
      <c r="E7" s="736">
        <f>SUM(D7/D16)</f>
        <v>6.1289393927376878E-4</v>
      </c>
      <c r="F7" s="737">
        <v>140785</v>
      </c>
      <c r="G7" s="738">
        <f>SUM(F7/F16)</f>
        <v>2.2697269398947142E-4</v>
      </c>
      <c r="H7" s="739">
        <v>79959</v>
      </c>
      <c r="I7" s="740">
        <f>SUM(H7/H16)</f>
        <v>1.723612271924508E-4</v>
      </c>
      <c r="J7" s="732">
        <v>72515</v>
      </c>
      <c r="K7" s="733">
        <f>SUM(J7/J16)</f>
        <v>1.522786140004796E-4</v>
      </c>
      <c r="L7" s="741">
        <f t="shared" ref="L7:L15" si="0">SUM(J7/H7-1)</f>
        <v>-9.3097712577696057E-2</v>
      </c>
    </row>
    <row r="8" spans="1:12" ht="24" customHeight="1">
      <c r="A8" s="742" t="s">
        <v>457</v>
      </c>
      <c r="B8" s="734">
        <v>58187226</v>
      </c>
      <c r="C8" s="735">
        <f>SUM(B8/B16)</f>
        <v>0.24699812086552914</v>
      </c>
      <c r="D8" s="172">
        <v>71029611</v>
      </c>
      <c r="E8" s="736">
        <f>SUM(D8/D16)</f>
        <v>0.204930627313685</v>
      </c>
      <c r="F8" s="737">
        <v>82932142</v>
      </c>
      <c r="G8" s="738">
        <f>SUM(F8/F16)</f>
        <v>0.13370267917787684</v>
      </c>
      <c r="H8" s="739">
        <v>51410193</v>
      </c>
      <c r="I8" s="740">
        <f>SUM(H8/H16)</f>
        <v>0.11082084512913798</v>
      </c>
      <c r="J8" s="732">
        <v>91553111</v>
      </c>
      <c r="K8" s="733">
        <f>SUM(J8/J16)</f>
        <v>0.19225788940925412</v>
      </c>
      <c r="L8" s="741">
        <f t="shared" si="0"/>
        <v>0.78083577706078633</v>
      </c>
    </row>
    <row r="9" spans="1:12" ht="24" customHeight="1">
      <c r="A9" s="731" t="s">
        <v>297</v>
      </c>
      <c r="B9" s="734">
        <v>164712700</v>
      </c>
      <c r="C9" s="735">
        <f>SUM(B9/B16)</f>
        <v>0.69918657718255273</v>
      </c>
      <c r="D9" s="172">
        <v>260948516</v>
      </c>
      <c r="E9" s="736">
        <f>SUM(D9/D16)</f>
        <v>0.75287393986228035</v>
      </c>
      <c r="F9" s="737">
        <v>515313857</v>
      </c>
      <c r="G9" s="738">
        <f>SUM(F9/F16)</f>
        <v>0.83078576818123551</v>
      </c>
      <c r="H9" s="739">
        <v>395283799</v>
      </c>
      <c r="I9" s="740">
        <f>SUM(H9/H16)</f>
        <v>0.85208170043314768</v>
      </c>
      <c r="J9" s="732">
        <v>367010215</v>
      </c>
      <c r="K9" s="733">
        <f>SUM(J9/J16)</f>
        <v>0.77070684498680309</v>
      </c>
      <c r="L9" s="741">
        <f t="shared" si="0"/>
        <v>-7.1527302842988472E-2</v>
      </c>
    </row>
    <row r="10" spans="1:12" ht="24" customHeight="1">
      <c r="A10" s="731" t="s">
        <v>802</v>
      </c>
      <c r="B10" s="734">
        <v>18148</v>
      </c>
      <c r="C10" s="735">
        <f>SUM(B10/B16)</f>
        <v>7.703618484008196E-5</v>
      </c>
      <c r="D10" s="172">
        <v>36083</v>
      </c>
      <c r="E10" s="736">
        <f>SUM(D10/D16)</f>
        <v>1.0410463637988524E-4</v>
      </c>
      <c r="F10" s="737">
        <v>46644</v>
      </c>
      <c r="G10" s="738">
        <f>SUM(F10/F16)</f>
        <v>7.5199164246509957E-5</v>
      </c>
      <c r="H10" s="739">
        <v>29204</v>
      </c>
      <c r="I10" s="740">
        <f>SUM(H10/H16)</f>
        <v>6.2952729260350095E-5</v>
      </c>
      <c r="J10" s="732">
        <v>44337</v>
      </c>
      <c r="K10" s="733">
        <f>SUM(J10/J16)</f>
        <v>9.3105935447000809E-5</v>
      </c>
      <c r="L10" s="741">
        <f t="shared" si="0"/>
        <v>0.51818244076153941</v>
      </c>
    </row>
    <row r="11" spans="1:12" ht="24" customHeight="1">
      <c r="A11" s="731" t="s">
        <v>298</v>
      </c>
      <c r="B11" s="734">
        <v>759</v>
      </c>
      <c r="C11" s="735">
        <f>SUM(B11/B16)</f>
        <v>3.2218682110217217E-6</v>
      </c>
      <c r="D11" s="172">
        <v>1125</v>
      </c>
      <c r="E11" s="736">
        <f>SUM(D11/D16)</f>
        <v>3.2457865456688991E-6</v>
      </c>
      <c r="F11" s="737">
        <v>2255</v>
      </c>
      <c r="G11" s="738">
        <f>SUM(F11/F16)</f>
        <v>3.6354968565277411E-6</v>
      </c>
      <c r="H11" s="739">
        <v>926</v>
      </c>
      <c r="I11" s="740">
        <f>SUM(H11/H16)</f>
        <v>1.9961042081592996E-6</v>
      </c>
      <c r="J11" s="732">
        <v>1280</v>
      </c>
      <c r="K11" s="733">
        <f>SUM(J11/J16)</f>
        <v>2.6879490577206634E-6</v>
      </c>
      <c r="L11" s="741">
        <f t="shared" si="0"/>
        <v>0.38228941684665219</v>
      </c>
    </row>
    <row r="12" spans="1:12" ht="24" customHeight="1">
      <c r="A12" s="731" t="s">
        <v>339</v>
      </c>
      <c r="B12" s="734">
        <v>2218040</v>
      </c>
      <c r="C12" s="735">
        <f>SUM(B12/B16)</f>
        <v>9.415326174933623E-3</v>
      </c>
      <c r="D12" s="172">
        <v>1513361</v>
      </c>
      <c r="E12" s="736">
        <f>SUM(D12/D16)</f>
        <v>4.366263797813361E-3</v>
      </c>
      <c r="F12" s="737">
        <v>2986588</v>
      </c>
      <c r="G12" s="738">
        <f>SUM(F12/F16)</f>
        <v>4.8149584415713848E-3</v>
      </c>
      <c r="H12" s="739">
        <v>1468129</v>
      </c>
      <c r="I12" s="740">
        <f>SUM(H12/H16)</f>
        <v>3.1647283747523805E-3</v>
      </c>
      <c r="J12" s="732">
        <v>3046895</v>
      </c>
      <c r="K12" s="733">
        <f>SUM(J12/J16)</f>
        <v>6.398358237674844E-3</v>
      </c>
      <c r="L12" s="741">
        <f t="shared" si="0"/>
        <v>1.0753591816522934</v>
      </c>
    </row>
    <row r="13" spans="1:12" ht="24" customHeight="1">
      <c r="A13" s="742" t="s">
        <v>299</v>
      </c>
      <c r="B13" s="734">
        <v>927688</v>
      </c>
      <c r="C13" s="735">
        <f>SUM(B13/B16)</f>
        <v>3.9379294821427126E-3</v>
      </c>
      <c r="D13" s="172">
        <v>402724</v>
      </c>
      <c r="E13" s="736">
        <f>SUM(D13/D16)</f>
        <v>1.161916569615966E-3</v>
      </c>
      <c r="F13" s="737">
        <v>273716</v>
      </c>
      <c r="G13" s="738">
        <f>SUM(F13/F16)</f>
        <v>4.412832184396218E-4</v>
      </c>
      <c r="H13" s="739">
        <v>33421</v>
      </c>
      <c r="I13" s="740">
        <f>SUM(H13/H16)</f>
        <v>7.2042979201827166E-5</v>
      </c>
      <c r="J13" s="732">
        <v>12312</v>
      </c>
      <c r="K13" s="733">
        <f>SUM(J13/J16)</f>
        <v>2.585470999895063E-5</v>
      </c>
      <c r="L13" s="741">
        <f t="shared" si="0"/>
        <v>-0.63160886867538379</v>
      </c>
    </row>
    <row r="14" spans="1:12" ht="24" customHeight="1">
      <c r="A14" s="731" t="s">
        <v>300</v>
      </c>
      <c r="B14" s="734">
        <v>22661</v>
      </c>
      <c r="C14" s="735">
        <f>SUM(B14/B16)</f>
        <v>9.6193353794417962E-5</v>
      </c>
      <c r="D14" s="172">
        <v>25061</v>
      </c>
      <c r="E14" s="736">
        <f>SUM(D14/D16)</f>
        <v>7.2304583663118465E-5</v>
      </c>
      <c r="F14" s="737">
        <v>28683</v>
      </c>
      <c r="G14" s="738">
        <f>SUM(F14/F16)</f>
        <v>4.6242552698796095E-5</v>
      </c>
      <c r="H14" s="739">
        <v>48175</v>
      </c>
      <c r="I14" s="740">
        <f>SUM(H14/H16)</f>
        <v>1.0384699808647329E-4</v>
      </c>
      <c r="J14" s="732">
        <v>23516</v>
      </c>
      <c r="K14" s="733">
        <f>SUM(J14/J16)</f>
        <v>4.9382664094811812E-5</v>
      </c>
      <c r="L14" s="741">
        <f t="shared" si="0"/>
        <v>-0.51186299948105862</v>
      </c>
    </row>
    <row r="15" spans="1:12" ht="24" customHeight="1" thickBot="1">
      <c r="A15" s="743" t="s">
        <v>301</v>
      </c>
      <c r="B15" s="746">
        <v>124127</v>
      </c>
      <c r="C15" s="735">
        <f>SUM(B15/B16)</f>
        <v>5.2690492151448388E-4</v>
      </c>
      <c r="D15" s="177">
        <v>643788</v>
      </c>
      <c r="E15" s="736">
        <f>SUM(D15/D16)</f>
        <v>1.8574208254783014E-3</v>
      </c>
      <c r="F15" s="747">
        <v>1578491</v>
      </c>
      <c r="G15" s="748">
        <f>SUM(F15/F16)</f>
        <v>2.5448332898258671E-3</v>
      </c>
      <c r="H15" s="749">
        <v>2403348</v>
      </c>
      <c r="I15" s="750">
        <f>SUM(H15/H16)</f>
        <v>5.1807052445693698E-3</v>
      </c>
      <c r="J15" s="744">
        <v>3000755</v>
      </c>
      <c r="K15" s="745">
        <f>SUM(J15/J16)</f>
        <v>6.3014660739848195E-3</v>
      </c>
      <c r="L15" s="751">
        <f t="shared" si="0"/>
        <v>0.24857282424351368</v>
      </c>
    </row>
    <row r="16" spans="1:12" ht="24" customHeight="1" thickBot="1">
      <c r="A16" s="834" t="s">
        <v>138</v>
      </c>
      <c r="B16" s="835">
        <v>235577606</v>
      </c>
      <c r="C16" s="836" t="s">
        <v>796</v>
      </c>
      <c r="D16" s="837">
        <f>SUM(D6:D15)</f>
        <v>346603199</v>
      </c>
      <c r="E16" s="838" t="s">
        <v>659</v>
      </c>
      <c r="F16" s="839">
        <f>SUM(F6:F15)</f>
        <v>620272851</v>
      </c>
      <c r="G16" s="840" t="s">
        <v>796</v>
      </c>
      <c r="H16" s="839">
        <f>SUM(H6:H15)</f>
        <v>463903636</v>
      </c>
      <c r="I16" s="840" t="s">
        <v>796</v>
      </c>
      <c r="J16" s="841">
        <f>SUM(J6:J15)</f>
        <v>476199501</v>
      </c>
      <c r="K16" s="842" t="s">
        <v>796</v>
      </c>
      <c r="L16" s="843"/>
    </row>
    <row r="17" spans="1:12" ht="16.5" customHeight="1">
      <c r="A17" s="671"/>
    </row>
    <row r="19" spans="1:12" ht="16.5" customHeight="1">
      <c r="L19" s="752"/>
    </row>
    <row r="20" spans="1:12" ht="16.5" customHeight="1">
      <c r="L20" s="752"/>
    </row>
    <row r="22" spans="1:12" ht="16.5" customHeight="1">
      <c r="L22" s="752"/>
    </row>
    <row r="23" spans="1:12" ht="16.5" customHeight="1">
      <c r="L23" s="752"/>
    </row>
    <row r="24" spans="1:12" ht="16.5" customHeight="1">
      <c r="L24" s="752"/>
    </row>
    <row r="25" spans="1:12" ht="16.5" customHeight="1">
      <c r="L25" s="752"/>
    </row>
    <row r="26" spans="1:12" ht="16.5" customHeight="1">
      <c r="L26" s="752"/>
    </row>
    <row r="27" spans="1:12" ht="16.5" customHeight="1">
      <c r="L27" s="752"/>
    </row>
    <row r="28" spans="1:12" ht="16.5" customHeight="1">
      <c r="L28" s="752"/>
    </row>
  </sheetData>
  <mergeCells count="11">
    <mergeCell ref="J4:K4"/>
    <mergeCell ref="D4:E4"/>
    <mergeCell ref="A4:A5"/>
    <mergeCell ref="H4:I4"/>
    <mergeCell ref="B4:C4"/>
    <mergeCell ref="F4:G4"/>
    <mergeCell ref="J5:K5"/>
    <mergeCell ref="B5:C5"/>
    <mergeCell ref="D5:E5"/>
    <mergeCell ref="F5:G5"/>
    <mergeCell ref="H5:I5"/>
  </mergeCells>
  <phoneticPr fontId="2"/>
  <pageMargins left="0.78700000000000003" right="0.78700000000000003" top="0.98399999999999999" bottom="0.98399999999999999" header="0.51200000000000001" footer="0.51200000000000001"/>
  <pageSetup paperSize="9" scale="70" orientation="landscape" verticalDpi="300"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P2"/>
  <sheetViews>
    <sheetView showGridLines="0" zoomScale="63" zoomScaleNormal="80" workbookViewId="0">
      <selection activeCell="W21" sqref="W21"/>
    </sheetView>
  </sheetViews>
  <sheetFormatPr baseColWidth="10" defaultColWidth="8.83203125" defaultRowHeight="19"/>
  <cols>
    <col min="1" max="1" width="8.83203125" style="71"/>
    <col min="2" max="6" width="20" style="71" customWidth="1"/>
    <col min="7" max="7" width="9.83203125" style="71" customWidth="1"/>
    <col min="8" max="14" width="8.83203125" style="71"/>
    <col min="15" max="15" width="11.1640625" style="71" customWidth="1"/>
    <col min="16" max="16384" width="8.83203125" style="71"/>
  </cols>
  <sheetData>
    <row r="1" spans="1:16" s="183" customFormat="1" ht="58" customHeight="1">
      <c r="A1" s="944" t="s">
        <v>733</v>
      </c>
      <c r="B1" s="944"/>
      <c r="C1" s="944"/>
      <c r="D1" s="944"/>
      <c r="E1" s="944"/>
      <c r="F1" s="182"/>
      <c r="H1" s="184"/>
      <c r="I1" s="944" t="s">
        <v>735</v>
      </c>
      <c r="J1" s="944"/>
      <c r="K1" s="944"/>
      <c r="L1" s="944"/>
      <c r="M1" s="944"/>
      <c r="N1" s="944"/>
      <c r="P1" s="185"/>
    </row>
    <row r="2" spans="1:16" s="187" customFormat="1" ht="31" customHeight="1">
      <c r="A2" s="943" t="s">
        <v>734</v>
      </c>
      <c r="B2" s="943"/>
      <c r="C2" s="943"/>
      <c r="D2" s="943"/>
      <c r="E2" s="943"/>
      <c r="F2" s="186"/>
      <c r="H2" s="186"/>
      <c r="I2" s="943" t="s">
        <v>736</v>
      </c>
      <c r="J2" s="943"/>
      <c r="K2" s="943"/>
      <c r="L2" s="943"/>
      <c r="M2" s="943"/>
      <c r="N2" s="943"/>
      <c r="O2" s="183"/>
    </row>
  </sheetData>
  <mergeCells count="4">
    <mergeCell ref="A2:E2"/>
    <mergeCell ref="A1:E1"/>
    <mergeCell ref="I1:N1"/>
    <mergeCell ref="I2:N2"/>
  </mergeCells>
  <phoneticPr fontId="2"/>
  <pageMargins left="0.70866141732283472" right="0.70866141732283472" top="0.74803149606299213" bottom="0.74803149606299213" header="0.31496062992125984" footer="0.31496062992125984"/>
  <pageSetup paperSize="9" scale="83"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23"/>
  <sheetViews>
    <sheetView showGridLines="0" zoomScale="80" zoomScaleNormal="80" workbookViewId="0">
      <pane xSplit="2" ySplit="5" topLeftCell="C6" activePane="bottomRight" state="frozen"/>
      <selection activeCell="B5" sqref="B5"/>
      <selection pane="topRight" activeCell="B5" sqref="B5"/>
      <selection pane="bottomLeft" activeCell="B5" sqref="B5"/>
      <selection pane="bottomRight" activeCell="A3" sqref="A3"/>
    </sheetView>
  </sheetViews>
  <sheetFormatPr baseColWidth="10" defaultColWidth="9" defaultRowHeight="16.5" customHeight="1"/>
  <cols>
    <col min="1" max="1" width="15.83203125" style="153" customWidth="1"/>
    <col min="2" max="2" width="25.83203125" style="153" customWidth="1"/>
    <col min="3" max="3" width="15.83203125" style="153" customWidth="1"/>
    <col min="4" max="4" width="14.83203125" style="153" customWidth="1"/>
    <col min="5" max="5" width="15.83203125" style="153" customWidth="1"/>
    <col min="6" max="6" width="14.83203125" style="153" customWidth="1"/>
    <col min="7" max="7" width="15.83203125" style="153" customWidth="1"/>
    <col min="8" max="8" width="14.83203125" style="673" customWidth="1"/>
    <col min="9" max="9" width="15.83203125" style="153" customWidth="1"/>
    <col min="10" max="10" width="14.83203125" style="153" customWidth="1"/>
    <col min="11" max="11" width="15.83203125" style="153" customWidth="1"/>
    <col min="12" max="12" width="14.83203125" style="153" customWidth="1"/>
    <col min="13" max="13" width="9.1640625" style="153" bestFit="1" customWidth="1"/>
    <col min="14" max="16384" width="9" style="153"/>
  </cols>
  <sheetData>
    <row r="1" spans="1:13" s="671" customFormat="1" ht="24" customHeight="1">
      <c r="A1" s="76" t="s">
        <v>753</v>
      </c>
      <c r="B1" s="698"/>
      <c r="C1" s="71"/>
      <c r="H1" s="672"/>
      <c r="K1" s="698"/>
      <c r="L1" s="698"/>
    </row>
    <row r="2" spans="1:13" s="671" customFormat="1" ht="24" customHeight="1">
      <c r="A2" s="76" t="s">
        <v>878</v>
      </c>
      <c r="B2" s="698"/>
      <c r="C2" s="71"/>
      <c r="H2" s="672"/>
      <c r="K2" s="698"/>
      <c r="L2" s="698"/>
    </row>
    <row r="3" spans="1:13" ht="24" customHeight="1" thickBot="1">
      <c r="C3" s="699"/>
      <c r="D3" s="671"/>
      <c r="E3" s="671"/>
      <c r="F3" s="671"/>
      <c r="G3" s="671"/>
      <c r="H3" s="674"/>
      <c r="I3" s="671"/>
      <c r="K3" s="699"/>
      <c r="L3" s="671" t="s">
        <v>303</v>
      </c>
      <c r="M3" s="700"/>
    </row>
    <row r="4" spans="1:13" s="673" customFormat="1" ht="24" customHeight="1">
      <c r="A4" s="675"/>
      <c r="B4" s="676"/>
      <c r="C4" s="885">
        <v>2020</v>
      </c>
      <c r="D4" s="886"/>
      <c r="E4" s="887">
        <v>2021</v>
      </c>
      <c r="F4" s="888"/>
      <c r="G4" s="887">
        <v>2022</v>
      </c>
      <c r="H4" s="888"/>
      <c r="I4" s="885">
        <v>2023</v>
      </c>
      <c r="J4" s="886"/>
      <c r="K4" s="885">
        <v>2024</v>
      </c>
      <c r="L4" s="886"/>
    </row>
    <row r="5" spans="1:13" s="673" customFormat="1" ht="24" customHeight="1" thickBot="1">
      <c r="A5" s="677"/>
      <c r="B5" s="701"/>
      <c r="C5" s="679" t="s">
        <v>139</v>
      </c>
      <c r="D5" s="680" t="s">
        <v>140</v>
      </c>
      <c r="E5" s="681" t="s">
        <v>139</v>
      </c>
      <c r="F5" s="680" t="s">
        <v>140</v>
      </c>
      <c r="G5" s="679" t="s">
        <v>139</v>
      </c>
      <c r="H5" s="680" t="s">
        <v>140</v>
      </c>
      <c r="I5" s="679" t="s">
        <v>139</v>
      </c>
      <c r="J5" s="680" t="s">
        <v>140</v>
      </c>
      <c r="K5" s="679" t="s">
        <v>139</v>
      </c>
      <c r="L5" s="680" t="s">
        <v>140</v>
      </c>
    </row>
    <row r="6" spans="1:13" ht="24" customHeight="1">
      <c r="A6" s="683" t="s">
        <v>349</v>
      </c>
      <c r="B6" s="193" t="s">
        <v>61</v>
      </c>
      <c r="C6" s="702">
        <v>246219</v>
      </c>
      <c r="D6" s="703">
        <v>14</v>
      </c>
      <c r="E6" s="704">
        <v>179438</v>
      </c>
      <c r="F6" s="703">
        <f>RANK(E6,E6:E19,0)</f>
        <v>14</v>
      </c>
      <c r="G6" s="702">
        <v>295925</v>
      </c>
      <c r="H6" s="703">
        <f>RANK(G6,$G$6:$G$19,0)</f>
        <v>14</v>
      </c>
      <c r="I6" s="702">
        <v>307941</v>
      </c>
      <c r="J6" s="703">
        <f>RANK(I6,$I$6:$I$19,0)</f>
        <v>13</v>
      </c>
      <c r="K6" s="702">
        <v>496794</v>
      </c>
      <c r="L6" s="703">
        <f t="shared" ref="L6:L19" si="0">_xlfn.RANK.EQ(K6,$K$6:$K$19,0)</f>
        <v>12</v>
      </c>
    </row>
    <row r="7" spans="1:13" ht="24" customHeight="1">
      <c r="A7" s="688" t="s">
        <v>141</v>
      </c>
      <c r="B7" s="200" t="s">
        <v>62</v>
      </c>
      <c r="C7" s="705">
        <v>1837546</v>
      </c>
      <c r="D7" s="703">
        <v>5</v>
      </c>
      <c r="E7" s="707">
        <v>1652568</v>
      </c>
      <c r="F7" s="706">
        <f>RANK(E7,E6:E19,0)</f>
        <v>5</v>
      </c>
      <c r="G7" s="705">
        <v>2005900</v>
      </c>
      <c r="H7" s="703">
        <f t="shared" ref="H7:H19" si="1">RANK(G7,$G$6:$G$19,0)</f>
        <v>6</v>
      </c>
      <c r="I7" s="705">
        <v>2378118</v>
      </c>
      <c r="J7" s="703">
        <f t="shared" ref="J7:J19" si="2">RANK(I7,$I$6:$I$19,0)</f>
        <v>6</v>
      </c>
      <c r="K7" s="705">
        <v>2251271</v>
      </c>
      <c r="L7" s="706">
        <f t="shared" si="0"/>
        <v>9</v>
      </c>
    </row>
    <row r="8" spans="1:13" ht="24" customHeight="1">
      <c r="A8" s="688" t="s">
        <v>142</v>
      </c>
      <c r="B8" s="200" t="s">
        <v>345</v>
      </c>
      <c r="C8" s="705">
        <v>4467615</v>
      </c>
      <c r="D8" s="703">
        <v>3</v>
      </c>
      <c r="E8" s="707">
        <v>5446432</v>
      </c>
      <c r="F8" s="706">
        <f>RANK(E8,E6:E19,0)</f>
        <v>3</v>
      </c>
      <c r="G8" s="705">
        <v>8002702</v>
      </c>
      <c r="H8" s="703">
        <f t="shared" si="1"/>
        <v>3</v>
      </c>
      <c r="I8" s="705">
        <v>11767545</v>
      </c>
      <c r="J8" s="703">
        <f t="shared" si="2"/>
        <v>3</v>
      </c>
      <c r="K8" s="705">
        <v>13402949</v>
      </c>
      <c r="L8" s="706">
        <f t="shared" si="0"/>
        <v>3</v>
      </c>
    </row>
    <row r="9" spans="1:13" ht="24" customHeight="1">
      <c r="A9" s="688" t="s">
        <v>143</v>
      </c>
      <c r="B9" s="200" t="s">
        <v>93</v>
      </c>
      <c r="C9" s="705">
        <v>806509</v>
      </c>
      <c r="D9" s="703">
        <v>11</v>
      </c>
      <c r="E9" s="707">
        <v>1110463</v>
      </c>
      <c r="F9" s="706">
        <f>RANK(E9,E6:E19,0)</f>
        <v>8</v>
      </c>
      <c r="G9" s="705">
        <v>1233973</v>
      </c>
      <c r="H9" s="703">
        <f t="shared" si="1"/>
        <v>10</v>
      </c>
      <c r="I9" s="705">
        <v>1627270</v>
      </c>
      <c r="J9" s="703">
        <f t="shared" si="2"/>
        <v>8</v>
      </c>
      <c r="K9" s="705">
        <v>3397601</v>
      </c>
      <c r="L9" s="703">
        <f t="shared" si="0"/>
        <v>4</v>
      </c>
    </row>
    <row r="10" spans="1:13" ht="24" customHeight="1">
      <c r="A10" s="688" t="s">
        <v>348</v>
      </c>
      <c r="B10" s="200" t="s">
        <v>144</v>
      </c>
      <c r="C10" s="705">
        <v>137678759</v>
      </c>
      <c r="D10" s="703">
        <v>1</v>
      </c>
      <c r="E10" s="707">
        <v>132026093</v>
      </c>
      <c r="F10" s="706">
        <f>RANK(E10,E6:E19,0)</f>
        <v>1</v>
      </c>
      <c r="G10" s="705">
        <v>162436981</v>
      </c>
      <c r="H10" s="703">
        <f t="shared" si="1"/>
        <v>1</v>
      </c>
      <c r="I10" s="705">
        <v>160359533</v>
      </c>
      <c r="J10" s="703">
        <f t="shared" si="2"/>
        <v>1</v>
      </c>
      <c r="K10" s="705">
        <v>191891871</v>
      </c>
      <c r="L10" s="706">
        <f t="shared" si="0"/>
        <v>1</v>
      </c>
    </row>
    <row r="11" spans="1:13" ht="24" customHeight="1">
      <c r="A11" s="688" t="s">
        <v>145</v>
      </c>
      <c r="B11" s="200" t="s">
        <v>64</v>
      </c>
      <c r="C11" s="705">
        <v>330628</v>
      </c>
      <c r="D11" s="703">
        <v>13</v>
      </c>
      <c r="E11" s="707">
        <v>1193041</v>
      </c>
      <c r="F11" s="706">
        <f>RANK(E11,E6:E19,0)</f>
        <v>7</v>
      </c>
      <c r="G11" s="705">
        <v>1162333</v>
      </c>
      <c r="H11" s="703">
        <f t="shared" si="1"/>
        <v>11</v>
      </c>
      <c r="I11" s="705">
        <v>1046226</v>
      </c>
      <c r="J11" s="703">
        <f t="shared" si="2"/>
        <v>12</v>
      </c>
      <c r="K11" s="705">
        <v>981007</v>
      </c>
      <c r="L11" s="706">
        <f t="shared" si="0"/>
        <v>11</v>
      </c>
    </row>
    <row r="12" spans="1:13" ht="24" customHeight="1">
      <c r="A12" s="688" t="s">
        <v>146</v>
      </c>
      <c r="B12" s="200" t="s">
        <v>65</v>
      </c>
      <c r="C12" s="705">
        <v>1201490</v>
      </c>
      <c r="D12" s="703">
        <v>9</v>
      </c>
      <c r="E12" s="707">
        <v>737933</v>
      </c>
      <c r="F12" s="706">
        <f>RANK(E12,E6:E19,0)</f>
        <v>12</v>
      </c>
      <c r="G12" s="705">
        <v>1029959</v>
      </c>
      <c r="H12" s="703">
        <f t="shared" si="1"/>
        <v>13</v>
      </c>
      <c r="I12" s="705">
        <v>23739</v>
      </c>
      <c r="J12" s="703">
        <f t="shared" si="2"/>
        <v>14</v>
      </c>
      <c r="K12" s="705">
        <v>43654</v>
      </c>
      <c r="L12" s="703">
        <f t="shared" si="0"/>
        <v>14</v>
      </c>
    </row>
    <row r="13" spans="1:13" ht="24" customHeight="1">
      <c r="A13" s="688" t="s">
        <v>147</v>
      </c>
      <c r="B13" s="200" t="s">
        <v>66</v>
      </c>
      <c r="C13" s="705">
        <v>1374714</v>
      </c>
      <c r="D13" s="703">
        <v>8</v>
      </c>
      <c r="E13" s="707">
        <v>1036959</v>
      </c>
      <c r="F13" s="706">
        <f>RANK(E13,E6:E19,0)</f>
        <v>10</v>
      </c>
      <c r="G13" s="705">
        <v>1795454</v>
      </c>
      <c r="H13" s="703">
        <f t="shared" si="1"/>
        <v>7</v>
      </c>
      <c r="I13" s="705">
        <v>1402100</v>
      </c>
      <c r="J13" s="703">
        <f t="shared" si="2"/>
        <v>10</v>
      </c>
      <c r="K13" s="705">
        <v>2982664</v>
      </c>
      <c r="L13" s="706">
        <f t="shared" si="0"/>
        <v>5</v>
      </c>
    </row>
    <row r="14" spans="1:13" ht="24" customHeight="1">
      <c r="A14" s="688" t="s">
        <v>148</v>
      </c>
      <c r="B14" s="200" t="s">
        <v>57</v>
      </c>
      <c r="C14" s="705">
        <v>16812936</v>
      </c>
      <c r="D14" s="703">
        <v>2</v>
      </c>
      <c r="E14" s="707">
        <v>20316927</v>
      </c>
      <c r="F14" s="706">
        <f>RANK(E14,E6:E19,0)</f>
        <v>2</v>
      </c>
      <c r="G14" s="705">
        <v>26210841</v>
      </c>
      <c r="H14" s="703">
        <f t="shared" si="1"/>
        <v>2</v>
      </c>
      <c r="I14" s="705">
        <v>30666796</v>
      </c>
      <c r="J14" s="703">
        <f t="shared" si="2"/>
        <v>2</v>
      </c>
      <c r="K14" s="705">
        <v>34132638</v>
      </c>
      <c r="L14" s="706">
        <f t="shared" si="0"/>
        <v>2</v>
      </c>
    </row>
    <row r="15" spans="1:13" ht="24" customHeight="1">
      <c r="A15" s="688" t="s">
        <v>149</v>
      </c>
      <c r="B15" s="200" t="s">
        <v>67</v>
      </c>
      <c r="C15" s="705">
        <v>1438232</v>
      </c>
      <c r="D15" s="703">
        <v>6</v>
      </c>
      <c r="E15" s="707">
        <v>1094246</v>
      </c>
      <c r="F15" s="706">
        <f>RANK(E15,E6:E19,0)</f>
        <v>9</v>
      </c>
      <c r="G15" s="705">
        <v>3264102</v>
      </c>
      <c r="H15" s="703">
        <f t="shared" si="1"/>
        <v>5</v>
      </c>
      <c r="I15" s="705">
        <v>2694544</v>
      </c>
      <c r="J15" s="703">
        <f t="shared" si="2"/>
        <v>5</v>
      </c>
      <c r="K15" s="705">
        <v>2791085</v>
      </c>
      <c r="L15" s="703">
        <f t="shared" si="0"/>
        <v>6</v>
      </c>
    </row>
    <row r="16" spans="1:13" ht="24" customHeight="1">
      <c r="A16" s="688" t="s">
        <v>347</v>
      </c>
      <c r="B16" s="200" t="s">
        <v>150</v>
      </c>
      <c r="C16" s="705">
        <v>1412330</v>
      </c>
      <c r="D16" s="703">
        <v>7</v>
      </c>
      <c r="E16" s="707">
        <v>1444369</v>
      </c>
      <c r="F16" s="706">
        <f>RANK(E16,E6:E19,0)</f>
        <v>6</v>
      </c>
      <c r="G16" s="705">
        <v>1558525</v>
      </c>
      <c r="H16" s="703">
        <f t="shared" si="1"/>
        <v>8</v>
      </c>
      <c r="I16" s="705">
        <v>2744858</v>
      </c>
      <c r="J16" s="703">
        <f t="shared" si="2"/>
        <v>4</v>
      </c>
      <c r="K16" s="705">
        <v>2412207</v>
      </c>
      <c r="L16" s="706">
        <f t="shared" si="0"/>
        <v>8</v>
      </c>
    </row>
    <row r="17" spans="1:12" ht="24" customHeight="1">
      <c r="A17" s="688" t="s">
        <v>151</v>
      </c>
      <c r="B17" s="200" t="s">
        <v>68</v>
      </c>
      <c r="C17" s="705">
        <v>777300</v>
      </c>
      <c r="D17" s="703">
        <v>12</v>
      </c>
      <c r="E17" s="707">
        <v>1018811</v>
      </c>
      <c r="F17" s="706">
        <f>RANK(E17,E6:E19,0)</f>
        <v>11</v>
      </c>
      <c r="G17" s="705">
        <v>1513685</v>
      </c>
      <c r="H17" s="703">
        <f t="shared" si="1"/>
        <v>9</v>
      </c>
      <c r="I17" s="705">
        <v>1372748</v>
      </c>
      <c r="J17" s="703">
        <f t="shared" si="2"/>
        <v>11</v>
      </c>
      <c r="K17" s="705">
        <v>2615735</v>
      </c>
      <c r="L17" s="706">
        <f t="shared" si="0"/>
        <v>7</v>
      </c>
    </row>
    <row r="18" spans="1:12" ht="24" customHeight="1">
      <c r="A18" s="688" t="s">
        <v>152</v>
      </c>
      <c r="B18" s="200" t="s">
        <v>69</v>
      </c>
      <c r="C18" s="705">
        <v>2757417</v>
      </c>
      <c r="D18" s="703">
        <v>4</v>
      </c>
      <c r="E18" s="707">
        <v>4604261</v>
      </c>
      <c r="F18" s="706">
        <f>RANK(E18,E6:E19,0)</f>
        <v>4</v>
      </c>
      <c r="G18" s="705">
        <v>3431091</v>
      </c>
      <c r="H18" s="703">
        <f t="shared" si="1"/>
        <v>4</v>
      </c>
      <c r="I18" s="705">
        <v>1539144</v>
      </c>
      <c r="J18" s="703">
        <f t="shared" si="2"/>
        <v>9</v>
      </c>
      <c r="K18" s="705">
        <v>83000</v>
      </c>
      <c r="L18" s="703">
        <f t="shared" si="0"/>
        <v>13</v>
      </c>
    </row>
    <row r="19" spans="1:12" ht="24" customHeight="1" thickBot="1">
      <c r="A19" s="708" t="s">
        <v>153</v>
      </c>
      <c r="B19" s="208" t="s">
        <v>70</v>
      </c>
      <c r="C19" s="709">
        <v>1053909</v>
      </c>
      <c r="D19" s="711">
        <v>10</v>
      </c>
      <c r="E19" s="712">
        <v>688198</v>
      </c>
      <c r="F19" s="710">
        <f>RANK(E19,E6:E19,0)</f>
        <v>13</v>
      </c>
      <c r="G19" s="709">
        <v>1150954</v>
      </c>
      <c r="H19" s="711">
        <f t="shared" si="1"/>
        <v>12</v>
      </c>
      <c r="I19" s="709">
        <v>1806023</v>
      </c>
      <c r="J19" s="711">
        <f t="shared" si="2"/>
        <v>7</v>
      </c>
      <c r="K19" s="709">
        <v>2201725</v>
      </c>
      <c r="L19" s="710">
        <f t="shared" si="0"/>
        <v>10</v>
      </c>
    </row>
    <row r="20" spans="1:12" ht="24" customHeight="1" thickBot="1">
      <c r="A20" s="844" t="s">
        <v>23</v>
      </c>
      <c r="B20" s="845" t="s">
        <v>71</v>
      </c>
      <c r="C20" s="846">
        <f>SUM(C6:C19)</f>
        <v>172195604</v>
      </c>
      <c r="D20" s="847"/>
      <c r="E20" s="848">
        <f>SUM(E6:E19)</f>
        <v>172549739</v>
      </c>
      <c r="F20" s="847"/>
      <c r="G20" s="846">
        <v>215092425</v>
      </c>
      <c r="H20" s="847"/>
      <c r="I20" s="846">
        <f>SUM(I6:I19)</f>
        <v>219736585</v>
      </c>
      <c r="J20" s="847"/>
      <c r="K20" s="846">
        <f>SUM(K6:K19)</f>
        <v>259684201</v>
      </c>
      <c r="L20" s="847"/>
    </row>
    <row r="22" spans="1:12" ht="16.5" customHeight="1">
      <c r="A22" s="153" t="s">
        <v>253</v>
      </c>
    </row>
    <row r="23" spans="1:12" ht="16.5" customHeight="1">
      <c r="A23" s="153" t="s">
        <v>51</v>
      </c>
    </row>
  </sheetData>
  <mergeCells count="5">
    <mergeCell ref="C4:D4"/>
    <mergeCell ref="E4:F4"/>
    <mergeCell ref="G4:H4"/>
    <mergeCell ref="I4:J4"/>
    <mergeCell ref="K4:L4"/>
  </mergeCells>
  <phoneticPr fontId="2"/>
  <pageMargins left="0.78700000000000003" right="0.78700000000000003" top="0.98399999999999999" bottom="0.98399999999999999" header="0.51200000000000001" footer="0.51200000000000001"/>
  <pageSetup paperSize="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7"/>
  <sheetViews>
    <sheetView showGridLines="0" zoomScale="80" zoomScaleNormal="80" workbookViewId="0">
      <pane xSplit="2" ySplit="5" topLeftCell="C6" activePane="bottomRight" state="frozen"/>
      <selection activeCell="B5" sqref="B5"/>
      <selection pane="topRight" activeCell="B5" sqref="B5"/>
      <selection pane="bottomLeft" activeCell="B5" sqref="B5"/>
      <selection pane="bottomRight" activeCell="A3" sqref="A3"/>
    </sheetView>
  </sheetViews>
  <sheetFormatPr baseColWidth="10" defaultColWidth="9" defaultRowHeight="16.5" customHeight="1"/>
  <cols>
    <col min="1" max="1" width="15.83203125" style="153" customWidth="1"/>
    <col min="2" max="2" width="26" style="153" customWidth="1"/>
    <col min="3" max="3" width="15.83203125" style="673" customWidth="1"/>
    <col min="4" max="4" width="14.83203125" style="153" customWidth="1"/>
    <col min="5" max="5" width="15.83203125" style="673" customWidth="1"/>
    <col min="6" max="6" width="14.83203125" style="153" customWidth="1"/>
    <col min="7" max="7" width="15.83203125" style="153" customWidth="1"/>
    <col min="8" max="8" width="14.83203125" style="153" customWidth="1"/>
    <col min="9" max="9" width="15.83203125" style="153" customWidth="1"/>
    <col min="10" max="10" width="14.83203125" style="153" customWidth="1"/>
    <col min="11" max="11" width="15.83203125" style="673" customWidth="1"/>
    <col min="12" max="12" width="14.83203125" style="153" customWidth="1"/>
    <col min="13" max="17" width="9.1640625" style="153" bestFit="1" customWidth="1"/>
    <col min="18" max="16384" width="9" style="153"/>
  </cols>
  <sheetData>
    <row r="1" spans="1:12" s="671" customFormat="1" ht="24" customHeight="1">
      <c r="A1" s="76" t="s">
        <v>754</v>
      </c>
      <c r="C1" s="672"/>
      <c r="E1" s="672"/>
      <c r="K1" s="672"/>
    </row>
    <row r="2" spans="1:12" s="671" customFormat="1" ht="24" customHeight="1">
      <c r="A2" s="76" t="s">
        <v>879</v>
      </c>
      <c r="C2" s="672"/>
      <c r="E2" s="672"/>
      <c r="K2" s="672"/>
    </row>
    <row r="3" spans="1:12" ht="24" customHeight="1" thickBot="1">
      <c r="L3" s="674" t="s">
        <v>303</v>
      </c>
    </row>
    <row r="4" spans="1:12" ht="24" customHeight="1">
      <c r="A4" s="675"/>
      <c r="B4" s="676"/>
      <c r="C4" s="885">
        <v>2020</v>
      </c>
      <c r="D4" s="886"/>
      <c r="E4" s="885">
        <v>2021</v>
      </c>
      <c r="F4" s="886"/>
      <c r="G4" s="885">
        <v>2022</v>
      </c>
      <c r="H4" s="886"/>
      <c r="I4" s="885">
        <v>2023</v>
      </c>
      <c r="J4" s="886"/>
      <c r="K4" s="885">
        <v>2024</v>
      </c>
      <c r="L4" s="886"/>
    </row>
    <row r="5" spans="1:12" ht="24" customHeight="1" thickBot="1">
      <c r="A5" s="677"/>
      <c r="B5" s="678"/>
      <c r="C5" s="679" t="s">
        <v>21</v>
      </c>
      <c r="D5" s="680" t="s">
        <v>140</v>
      </c>
      <c r="E5" s="681" t="s">
        <v>21</v>
      </c>
      <c r="F5" s="680" t="s">
        <v>140</v>
      </c>
      <c r="G5" s="679" t="s">
        <v>21</v>
      </c>
      <c r="H5" s="680" t="s">
        <v>140</v>
      </c>
      <c r="I5" s="679" t="s">
        <v>21</v>
      </c>
      <c r="J5" s="682" t="s">
        <v>140</v>
      </c>
      <c r="K5" s="679" t="s">
        <v>21</v>
      </c>
      <c r="L5" s="680" t="s">
        <v>140</v>
      </c>
    </row>
    <row r="6" spans="1:12" ht="24" customHeight="1">
      <c r="A6" s="683" t="s">
        <v>349</v>
      </c>
      <c r="B6" s="217" t="s">
        <v>61</v>
      </c>
      <c r="C6" s="684">
        <v>1470855</v>
      </c>
      <c r="D6" s="686">
        <v>4</v>
      </c>
      <c r="E6" s="684">
        <v>1500105</v>
      </c>
      <c r="F6" s="685">
        <f>RANK(E6,E6:E19,0)</f>
        <v>5</v>
      </c>
      <c r="G6" s="684">
        <v>1545028</v>
      </c>
      <c r="H6" s="685">
        <f>_xlfn.RANK.EQ(G6,$G$6:$G$19,0)</f>
        <v>5</v>
      </c>
      <c r="I6" s="684">
        <v>1409668</v>
      </c>
      <c r="J6" s="687">
        <f>RANK(I6,$I$6:$I$19,0)</f>
        <v>5</v>
      </c>
      <c r="K6" s="684">
        <v>1925969</v>
      </c>
      <c r="L6" s="685">
        <f t="shared" ref="L6:L19" si="0">_xlfn.RANK.EQ(K6,$K$6:$K$19,0)</f>
        <v>5</v>
      </c>
    </row>
    <row r="7" spans="1:12" ht="24" customHeight="1">
      <c r="A7" s="688" t="s">
        <v>141</v>
      </c>
      <c r="B7" s="200" t="s">
        <v>62</v>
      </c>
      <c r="C7" s="689">
        <v>553294</v>
      </c>
      <c r="D7" s="691">
        <v>6</v>
      </c>
      <c r="E7" s="689">
        <v>1558898</v>
      </c>
      <c r="F7" s="690">
        <f>RANK(E7,E6:E19,0)</f>
        <v>4</v>
      </c>
      <c r="G7" s="689">
        <v>1177116</v>
      </c>
      <c r="H7" s="690">
        <f t="shared" ref="H7:H19" si="1">_xlfn.RANK.EQ(G7,$G$6:$G$19,0)</f>
        <v>6</v>
      </c>
      <c r="I7" s="689">
        <v>1288348</v>
      </c>
      <c r="J7" s="691">
        <f t="shared" ref="J7:J19" si="2">RANK(I7,$I$6:$I$19,0)</f>
        <v>6</v>
      </c>
      <c r="K7" s="689">
        <v>1020850</v>
      </c>
      <c r="L7" s="690">
        <f t="shared" si="0"/>
        <v>6</v>
      </c>
    </row>
    <row r="8" spans="1:12" ht="24" customHeight="1">
      <c r="A8" s="688" t="s">
        <v>142</v>
      </c>
      <c r="B8" s="200" t="s">
        <v>345</v>
      </c>
      <c r="C8" s="689">
        <v>3295082</v>
      </c>
      <c r="D8" s="691">
        <v>3</v>
      </c>
      <c r="E8" s="689">
        <v>2854924</v>
      </c>
      <c r="F8" s="690">
        <f>RANK(E8,E6:E19,0)</f>
        <v>3</v>
      </c>
      <c r="G8" s="689">
        <v>4821718</v>
      </c>
      <c r="H8" s="690">
        <f t="shared" si="1"/>
        <v>3</v>
      </c>
      <c r="I8" s="689">
        <v>2741164</v>
      </c>
      <c r="J8" s="691">
        <f t="shared" si="2"/>
        <v>4</v>
      </c>
      <c r="K8" s="689">
        <v>3611087</v>
      </c>
      <c r="L8" s="690">
        <f t="shared" si="0"/>
        <v>3</v>
      </c>
    </row>
    <row r="9" spans="1:12" ht="24" customHeight="1">
      <c r="A9" s="688" t="s">
        <v>143</v>
      </c>
      <c r="B9" s="200" t="s">
        <v>93</v>
      </c>
      <c r="C9" s="692">
        <v>475511</v>
      </c>
      <c r="D9" s="691">
        <v>8</v>
      </c>
      <c r="E9" s="692">
        <v>607821</v>
      </c>
      <c r="F9" s="690">
        <f>RANK(E9,E6:E19,0)</f>
        <v>7</v>
      </c>
      <c r="G9" s="692">
        <v>1603227</v>
      </c>
      <c r="H9" s="690">
        <f t="shared" si="1"/>
        <v>4</v>
      </c>
      <c r="I9" s="692">
        <v>701884</v>
      </c>
      <c r="J9" s="691">
        <f t="shared" si="2"/>
        <v>7</v>
      </c>
      <c r="K9" s="692">
        <v>740466</v>
      </c>
      <c r="L9" s="690">
        <f t="shared" si="0"/>
        <v>7</v>
      </c>
    </row>
    <row r="10" spans="1:12" ht="24" customHeight="1">
      <c r="A10" s="688" t="s">
        <v>348</v>
      </c>
      <c r="B10" s="200" t="s">
        <v>144</v>
      </c>
      <c r="C10" s="689">
        <v>698740</v>
      </c>
      <c r="D10" s="691">
        <v>5</v>
      </c>
      <c r="E10" s="689">
        <v>911791</v>
      </c>
      <c r="F10" s="690">
        <f>RANK(E10,E6:E19,0)</f>
        <v>6</v>
      </c>
      <c r="G10" s="689">
        <v>831662</v>
      </c>
      <c r="H10" s="690">
        <f t="shared" si="1"/>
        <v>7</v>
      </c>
      <c r="I10" s="689">
        <v>2896231</v>
      </c>
      <c r="J10" s="691">
        <f t="shared" si="2"/>
        <v>3</v>
      </c>
      <c r="K10" s="689">
        <v>2827373</v>
      </c>
      <c r="L10" s="690">
        <f t="shared" si="0"/>
        <v>4</v>
      </c>
    </row>
    <row r="11" spans="1:12" ht="24" customHeight="1">
      <c r="A11" s="688" t="s">
        <v>145</v>
      </c>
      <c r="B11" s="200" t="s">
        <v>64</v>
      </c>
      <c r="C11" s="689">
        <v>172804</v>
      </c>
      <c r="D11" s="691">
        <v>9</v>
      </c>
      <c r="E11" s="689">
        <v>335994</v>
      </c>
      <c r="F11" s="690">
        <f>RANK(E11,E6:E19,0)</f>
        <v>8</v>
      </c>
      <c r="G11" s="689">
        <v>477357</v>
      </c>
      <c r="H11" s="690">
        <f t="shared" si="1"/>
        <v>8</v>
      </c>
      <c r="I11" s="689">
        <v>367554</v>
      </c>
      <c r="J11" s="691">
        <f t="shared" si="2"/>
        <v>9</v>
      </c>
      <c r="K11" s="689">
        <v>94739</v>
      </c>
      <c r="L11" s="690">
        <f t="shared" si="0"/>
        <v>8</v>
      </c>
    </row>
    <row r="12" spans="1:12" ht="24" customHeight="1">
      <c r="A12" s="688" t="s">
        <v>146</v>
      </c>
      <c r="B12" s="200" t="s">
        <v>65</v>
      </c>
      <c r="C12" s="692">
        <v>3762</v>
      </c>
      <c r="D12" s="691">
        <v>14</v>
      </c>
      <c r="E12" s="692">
        <v>7329</v>
      </c>
      <c r="F12" s="690">
        <f>RANK(E12,E6:E19,0)</f>
        <v>14</v>
      </c>
      <c r="G12" s="692">
        <v>1778</v>
      </c>
      <c r="H12" s="690">
        <f t="shared" si="1"/>
        <v>14</v>
      </c>
      <c r="I12" s="692">
        <v>1914</v>
      </c>
      <c r="J12" s="691">
        <f t="shared" si="2"/>
        <v>14</v>
      </c>
      <c r="K12" s="692">
        <v>3114</v>
      </c>
      <c r="L12" s="690">
        <f t="shared" si="0"/>
        <v>14</v>
      </c>
    </row>
    <row r="13" spans="1:12" ht="24" customHeight="1">
      <c r="A13" s="688" t="s">
        <v>147</v>
      </c>
      <c r="B13" s="200" t="s">
        <v>66</v>
      </c>
      <c r="C13" s="689">
        <v>493078</v>
      </c>
      <c r="D13" s="691">
        <v>7</v>
      </c>
      <c r="E13" s="689">
        <v>200299</v>
      </c>
      <c r="F13" s="690">
        <f>RANK(E13,E6:E19,0)</f>
        <v>9</v>
      </c>
      <c r="G13" s="689">
        <v>276669</v>
      </c>
      <c r="H13" s="690">
        <f t="shared" si="1"/>
        <v>9</v>
      </c>
      <c r="I13" s="689">
        <v>43305</v>
      </c>
      <c r="J13" s="691">
        <f t="shared" si="2"/>
        <v>11</v>
      </c>
      <c r="K13" s="689">
        <v>45710</v>
      </c>
      <c r="L13" s="690">
        <f t="shared" si="0"/>
        <v>10</v>
      </c>
    </row>
    <row r="14" spans="1:12" ht="24" customHeight="1">
      <c r="A14" s="688" t="s">
        <v>148</v>
      </c>
      <c r="B14" s="200" t="s">
        <v>57</v>
      </c>
      <c r="C14" s="689">
        <v>223703392</v>
      </c>
      <c r="D14" s="691">
        <v>1</v>
      </c>
      <c r="E14" s="689">
        <v>332879329</v>
      </c>
      <c r="F14" s="690">
        <f>RANK(E14,E6:E19,0)</f>
        <v>1</v>
      </c>
      <c r="G14" s="689">
        <v>601324786</v>
      </c>
      <c r="H14" s="690">
        <f t="shared" si="1"/>
        <v>1</v>
      </c>
      <c r="I14" s="689">
        <v>448577889</v>
      </c>
      <c r="J14" s="691">
        <f t="shared" si="2"/>
        <v>1</v>
      </c>
      <c r="K14" s="689">
        <v>460405820</v>
      </c>
      <c r="L14" s="690">
        <f t="shared" si="0"/>
        <v>1</v>
      </c>
    </row>
    <row r="15" spans="1:12" ht="24" customHeight="1">
      <c r="A15" s="688" t="s">
        <v>149</v>
      </c>
      <c r="B15" s="200" t="s">
        <v>67</v>
      </c>
      <c r="C15" s="692">
        <v>45101</v>
      </c>
      <c r="D15" s="691">
        <v>13</v>
      </c>
      <c r="E15" s="692">
        <v>37335</v>
      </c>
      <c r="F15" s="690">
        <f>RANK(E15,E6:E19,0)</f>
        <v>11</v>
      </c>
      <c r="G15" s="692">
        <v>40922</v>
      </c>
      <c r="H15" s="690">
        <f t="shared" si="1"/>
        <v>13</v>
      </c>
      <c r="I15" s="692">
        <v>26885</v>
      </c>
      <c r="J15" s="691">
        <f t="shared" si="2"/>
        <v>13</v>
      </c>
      <c r="K15" s="692">
        <v>18387</v>
      </c>
      <c r="L15" s="690">
        <f t="shared" si="0"/>
        <v>12</v>
      </c>
    </row>
    <row r="16" spans="1:12" ht="24" customHeight="1">
      <c r="A16" s="688" t="s">
        <v>347</v>
      </c>
      <c r="B16" s="200" t="s">
        <v>150</v>
      </c>
      <c r="C16" s="689">
        <v>62429</v>
      </c>
      <c r="D16" s="691">
        <v>10</v>
      </c>
      <c r="E16" s="689">
        <v>30650</v>
      </c>
      <c r="F16" s="690">
        <f>RANK(E16,E6:E19,0)</f>
        <v>12</v>
      </c>
      <c r="G16" s="689">
        <v>214283</v>
      </c>
      <c r="H16" s="690">
        <f t="shared" si="1"/>
        <v>10</v>
      </c>
      <c r="I16" s="689">
        <v>198840</v>
      </c>
      <c r="J16" s="691">
        <f t="shared" si="2"/>
        <v>10</v>
      </c>
      <c r="K16" s="689">
        <v>86216</v>
      </c>
      <c r="L16" s="690">
        <f t="shared" si="0"/>
        <v>9</v>
      </c>
    </row>
    <row r="17" spans="1:12" ht="24" customHeight="1">
      <c r="A17" s="688" t="s">
        <v>151</v>
      </c>
      <c r="B17" s="200" t="s">
        <v>68</v>
      </c>
      <c r="C17" s="689">
        <v>59715</v>
      </c>
      <c r="D17" s="691">
        <v>12</v>
      </c>
      <c r="E17" s="689">
        <v>61197</v>
      </c>
      <c r="F17" s="690">
        <f>RANK(E17,E6:E19,0)</f>
        <v>10</v>
      </c>
      <c r="G17" s="689">
        <v>64918</v>
      </c>
      <c r="H17" s="690">
        <f t="shared" si="1"/>
        <v>12</v>
      </c>
      <c r="I17" s="689">
        <v>28098</v>
      </c>
      <c r="J17" s="691">
        <f t="shared" si="2"/>
        <v>12</v>
      </c>
      <c r="K17" s="689">
        <v>24487</v>
      </c>
      <c r="L17" s="690">
        <f t="shared" si="0"/>
        <v>11</v>
      </c>
    </row>
    <row r="18" spans="1:12" ht="24" customHeight="1">
      <c r="A18" s="688" t="s">
        <v>152</v>
      </c>
      <c r="B18" s="200" t="s">
        <v>69</v>
      </c>
      <c r="C18" s="692">
        <v>60788</v>
      </c>
      <c r="D18" s="691">
        <v>11</v>
      </c>
      <c r="E18" s="692">
        <v>15930</v>
      </c>
      <c r="F18" s="690">
        <f>RANK(E18,E6:E19,0)</f>
        <v>13</v>
      </c>
      <c r="G18" s="692">
        <v>78530</v>
      </c>
      <c r="H18" s="690">
        <f t="shared" si="1"/>
        <v>11</v>
      </c>
      <c r="I18" s="692">
        <v>414909</v>
      </c>
      <c r="J18" s="691">
        <f t="shared" si="2"/>
        <v>8</v>
      </c>
      <c r="K18" s="692">
        <v>6574</v>
      </c>
      <c r="L18" s="690">
        <f t="shared" si="0"/>
        <v>13</v>
      </c>
    </row>
    <row r="19" spans="1:12" ht="24" customHeight="1" thickBot="1">
      <c r="A19" s="693" t="s">
        <v>153</v>
      </c>
      <c r="B19" s="220" t="s">
        <v>70</v>
      </c>
      <c r="C19" s="694">
        <v>4483055</v>
      </c>
      <c r="D19" s="695">
        <f>RANK(C19,C6:C19,0)</f>
        <v>2</v>
      </c>
      <c r="E19" s="694">
        <v>5601597</v>
      </c>
      <c r="F19" s="695">
        <f>RANK(E19,E6:E19,0)</f>
        <v>2</v>
      </c>
      <c r="G19" s="694">
        <v>7814857</v>
      </c>
      <c r="H19" s="695">
        <f t="shared" si="1"/>
        <v>2</v>
      </c>
      <c r="I19" s="694">
        <v>5206947</v>
      </c>
      <c r="J19" s="696">
        <f t="shared" si="2"/>
        <v>2</v>
      </c>
      <c r="K19" s="694">
        <v>5388709</v>
      </c>
      <c r="L19" s="695">
        <f t="shared" si="0"/>
        <v>2</v>
      </c>
    </row>
    <row r="20" spans="1:12" ht="24" customHeight="1" thickBot="1">
      <c r="A20" s="849" t="s">
        <v>23</v>
      </c>
      <c r="B20" s="850" t="s">
        <v>71</v>
      </c>
      <c r="C20" s="851">
        <f>SUM(C6:C19)</f>
        <v>235577606</v>
      </c>
      <c r="D20" s="852"/>
      <c r="E20" s="853">
        <f>SUM(E6:E19)</f>
        <v>346603199</v>
      </c>
      <c r="F20" s="852"/>
      <c r="G20" s="851">
        <v>620272851</v>
      </c>
      <c r="H20" s="852"/>
      <c r="I20" s="851">
        <f>SUM(I6:I19)</f>
        <v>463903636</v>
      </c>
      <c r="J20" s="852"/>
      <c r="K20" s="851">
        <f>SUM(K6:K19)</f>
        <v>476199501</v>
      </c>
      <c r="L20" s="852"/>
    </row>
    <row r="22" spans="1:12" ht="16.5" customHeight="1">
      <c r="A22" s="153" t="s">
        <v>252</v>
      </c>
    </row>
    <row r="23" spans="1:12" ht="16.5" customHeight="1">
      <c r="D23" s="697"/>
      <c r="L23" s="697"/>
    </row>
    <row r="24" spans="1:12" ht="16.5" customHeight="1">
      <c r="D24" s="697"/>
      <c r="L24" s="697"/>
    </row>
    <row r="25" spans="1:12" ht="16.5" customHeight="1">
      <c r="D25" s="697"/>
      <c r="L25" s="697"/>
    </row>
    <row r="26" spans="1:12" ht="16.5" customHeight="1">
      <c r="D26" s="697"/>
      <c r="L26" s="697"/>
    </row>
    <row r="27" spans="1:12" ht="16.5" customHeight="1">
      <c r="D27" s="697"/>
      <c r="L27" s="697"/>
    </row>
    <row r="28" spans="1:12" ht="16.5" customHeight="1">
      <c r="D28" s="697"/>
      <c r="L28" s="697"/>
    </row>
    <row r="29" spans="1:12" ht="16.5" customHeight="1">
      <c r="D29" s="697"/>
      <c r="L29" s="697"/>
    </row>
    <row r="30" spans="1:12" ht="16.5" customHeight="1">
      <c r="D30" s="697"/>
      <c r="L30" s="697"/>
    </row>
    <row r="31" spans="1:12" ht="16.5" customHeight="1">
      <c r="D31" s="697"/>
      <c r="L31" s="697"/>
    </row>
    <row r="32" spans="1:12" ht="16.5" customHeight="1">
      <c r="D32" s="697"/>
      <c r="L32" s="697"/>
    </row>
    <row r="33" spans="4:12" ht="16.5" customHeight="1">
      <c r="D33" s="697"/>
      <c r="L33" s="697"/>
    </row>
    <row r="34" spans="4:12" ht="16.5" customHeight="1">
      <c r="D34" s="697"/>
      <c r="L34" s="697"/>
    </row>
    <row r="35" spans="4:12" ht="16.5" customHeight="1">
      <c r="D35" s="697"/>
      <c r="L35" s="697"/>
    </row>
    <row r="36" spans="4:12" ht="16.5" customHeight="1">
      <c r="D36" s="697"/>
      <c r="L36" s="697"/>
    </row>
    <row r="37" spans="4:12" ht="16.5" customHeight="1">
      <c r="D37" s="697"/>
      <c r="L37" s="697"/>
    </row>
  </sheetData>
  <mergeCells count="5">
    <mergeCell ref="E4:F4"/>
    <mergeCell ref="C4:D4"/>
    <mergeCell ref="G4:H4"/>
    <mergeCell ref="I4:J4"/>
    <mergeCell ref="K4:L4"/>
  </mergeCells>
  <phoneticPr fontId="2"/>
  <pageMargins left="0.78700000000000003" right="0.78700000000000003" top="0.98399999999999999" bottom="0.98399999999999999" header="0.51200000000000001" footer="0.51200000000000001"/>
  <pageSetup paperSize="9"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45"/>
  <sheetViews>
    <sheetView showGridLines="0" zoomScale="80" zoomScaleNormal="80" workbookViewId="0">
      <pane xSplit="2" ySplit="5" topLeftCell="C6" activePane="bottomRight" state="frozen"/>
      <selection activeCell="B5" sqref="B5"/>
      <selection pane="topRight" activeCell="B5" sqref="B5"/>
      <selection pane="bottomLeft" activeCell="B5" sqref="B5"/>
      <selection pane="bottomRight" activeCell="A3" sqref="A3"/>
    </sheetView>
  </sheetViews>
  <sheetFormatPr baseColWidth="10" defaultColWidth="9" defaultRowHeight="19"/>
  <cols>
    <col min="1" max="1" width="30.83203125" style="668" customWidth="1"/>
    <col min="2" max="2" width="9" style="670" customWidth="1"/>
    <col min="3" max="15" width="13.83203125" style="595" customWidth="1"/>
    <col min="16" max="17" width="13.83203125" style="596" customWidth="1"/>
    <col min="18" max="16384" width="9" style="71"/>
  </cols>
  <sheetData>
    <row r="1" spans="1:17" ht="24" customHeight="1">
      <c r="A1" s="889" t="s">
        <v>755</v>
      </c>
      <c r="B1" s="889"/>
      <c r="C1" s="889"/>
      <c r="D1" s="889"/>
      <c r="E1" s="889"/>
      <c r="F1" s="889"/>
      <c r="G1" s="889"/>
    </row>
    <row r="2" spans="1:17" ht="24" customHeight="1">
      <c r="A2" s="889" t="s">
        <v>804</v>
      </c>
      <c r="B2" s="889"/>
      <c r="C2" s="889"/>
      <c r="D2" s="889"/>
      <c r="E2" s="597"/>
      <c r="F2" s="597"/>
      <c r="G2" s="597"/>
    </row>
    <row r="3" spans="1:17" ht="24" customHeight="1" thickBot="1">
      <c r="A3" s="71"/>
      <c r="B3" s="71"/>
      <c r="O3" s="598"/>
      <c r="P3" s="899" t="s">
        <v>55</v>
      </c>
      <c r="Q3" s="899"/>
    </row>
    <row r="4" spans="1:17" s="97" customFormat="1" ht="24" customHeight="1">
      <c r="A4" s="892"/>
      <c r="B4" s="890"/>
      <c r="C4" s="599" t="s">
        <v>61</v>
      </c>
      <c r="D4" s="600" t="s">
        <v>62</v>
      </c>
      <c r="E4" s="601" t="s">
        <v>63</v>
      </c>
      <c r="F4" s="602" t="s">
        <v>93</v>
      </c>
      <c r="G4" s="603" t="s">
        <v>48</v>
      </c>
      <c r="H4" s="604" t="s">
        <v>64</v>
      </c>
      <c r="I4" s="605" t="s">
        <v>65</v>
      </c>
      <c r="J4" s="606" t="s">
        <v>66</v>
      </c>
      <c r="K4" s="607" t="s">
        <v>57</v>
      </c>
      <c r="L4" s="608" t="s">
        <v>67</v>
      </c>
      <c r="M4" s="609" t="s">
        <v>346</v>
      </c>
      <c r="N4" s="610" t="s">
        <v>68</v>
      </c>
      <c r="O4" s="605" t="s">
        <v>69</v>
      </c>
      <c r="P4" s="611" t="s">
        <v>70</v>
      </c>
      <c r="Q4" s="612" t="s">
        <v>71</v>
      </c>
    </row>
    <row r="5" spans="1:17" ht="24" customHeight="1" thickBot="1">
      <c r="A5" s="893"/>
      <c r="B5" s="891"/>
      <c r="C5" s="613" t="s">
        <v>349</v>
      </c>
      <c r="D5" s="613" t="s">
        <v>107</v>
      </c>
      <c r="E5" s="614" t="s">
        <v>36</v>
      </c>
      <c r="F5" s="615" t="s">
        <v>108</v>
      </c>
      <c r="G5" s="616" t="s">
        <v>348</v>
      </c>
      <c r="H5" s="617" t="s">
        <v>109</v>
      </c>
      <c r="I5" s="618" t="s">
        <v>110</v>
      </c>
      <c r="J5" s="619" t="s">
        <v>34</v>
      </c>
      <c r="K5" s="620" t="s">
        <v>111</v>
      </c>
      <c r="L5" s="621" t="s">
        <v>112</v>
      </c>
      <c r="M5" s="622" t="s">
        <v>347</v>
      </c>
      <c r="N5" s="623" t="s">
        <v>101</v>
      </c>
      <c r="O5" s="618" t="s">
        <v>102</v>
      </c>
      <c r="P5" s="624" t="s">
        <v>103</v>
      </c>
      <c r="Q5" s="625" t="s">
        <v>20</v>
      </c>
    </row>
    <row r="6" spans="1:17" ht="24" customHeight="1">
      <c r="A6" s="895" t="s">
        <v>458</v>
      </c>
      <c r="B6" s="157">
        <v>2020</v>
      </c>
      <c r="C6" s="632"/>
      <c r="D6" s="628"/>
      <c r="E6" s="636">
        <v>2295</v>
      </c>
      <c r="F6" s="630"/>
      <c r="G6" s="628"/>
      <c r="H6" s="632"/>
      <c r="I6" s="631"/>
      <c r="J6" s="628"/>
      <c r="K6" s="628"/>
      <c r="L6" s="637"/>
      <c r="M6" s="636"/>
      <c r="N6" s="629"/>
      <c r="O6" s="628"/>
      <c r="P6" s="634"/>
      <c r="Q6" s="635">
        <f t="shared" ref="Q6:Q7" si="0">SUM(C6:P6)</f>
        <v>2295</v>
      </c>
    </row>
    <row r="7" spans="1:17" ht="24" customHeight="1">
      <c r="A7" s="895"/>
      <c r="B7" s="157">
        <v>2021</v>
      </c>
      <c r="C7" s="628"/>
      <c r="D7" s="630"/>
      <c r="E7" s="636"/>
      <c r="F7" s="630"/>
      <c r="G7" s="630"/>
      <c r="H7" s="630"/>
      <c r="I7" s="630"/>
      <c r="J7" s="630"/>
      <c r="K7" s="630"/>
      <c r="L7" s="638"/>
      <c r="M7" s="629"/>
      <c r="N7" s="633"/>
      <c r="O7" s="630"/>
      <c r="P7" s="634"/>
      <c r="Q7" s="635">
        <f t="shared" si="0"/>
        <v>0</v>
      </c>
    </row>
    <row r="8" spans="1:17" ht="24" customHeight="1">
      <c r="A8" s="895"/>
      <c r="B8" s="626">
        <v>2022</v>
      </c>
      <c r="C8" s="628"/>
      <c r="D8" s="630"/>
      <c r="E8" s="629"/>
      <c r="F8" s="630"/>
      <c r="G8" s="630"/>
      <c r="H8" s="630"/>
      <c r="I8" s="630"/>
      <c r="J8" s="630"/>
      <c r="K8" s="630"/>
      <c r="L8" s="638"/>
      <c r="M8" s="629"/>
      <c r="N8" s="633"/>
      <c r="O8" s="630"/>
      <c r="P8" s="634"/>
      <c r="Q8" s="635">
        <f>SUM(C8:P8)</f>
        <v>0</v>
      </c>
    </row>
    <row r="9" spans="1:17" ht="24" customHeight="1">
      <c r="A9" s="895"/>
      <c r="B9" s="157">
        <v>2023</v>
      </c>
      <c r="C9" s="658"/>
      <c r="D9" s="630"/>
      <c r="E9" s="630"/>
      <c r="F9" s="630"/>
      <c r="G9" s="630"/>
      <c r="H9" s="630"/>
      <c r="I9" s="630"/>
      <c r="J9" s="630"/>
      <c r="K9" s="630"/>
      <c r="L9" s="630"/>
      <c r="M9" s="630"/>
      <c r="N9" s="630"/>
      <c r="O9" s="630"/>
      <c r="P9" s="659"/>
      <c r="Q9" s="635">
        <f>SUM(C9:P9)</f>
        <v>0</v>
      </c>
    </row>
    <row r="10" spans="1:17" ht="24" customHeight="1" thickBot="1">
      <c r="A10" s="896"/>
      <c r="B10" s="175">
        <v>2024</v>
      </c>
      <c r="C10" s="639"/>
      <c r="D10" s="640"/>
      <c r="E10" s="640"/>
      <c r="F10" s="640"/>
      <c r="G10" s="640"/>
      <c r="H10" s="640"/>
      <c r="I10" s="640"/>
      <c r="J10" s="640"/>
      <c r="K10" s="640"/>
      <c r="L10" s="640"/>
      <c r="M10" s="640"/>
      <c r="N10" s="640"/>
      <c r="O10" s="640"/>
      <c r="P10" s="641"/>
      <c r="Q10" s="635">
        <f>SUM(C10:P10)</f>
        <v>0</v>
      </c>
    </row>
    <row r="11" spans="1:17" ht="24" customHeight="1">
      <c r="A11" s="894" t="s">
        <v>459</v>
      </c>
      <c r="B11" s="157">
        <v>2020</v>
      </c>
      <c r="C11" s="632"/>
      <c r="D11" s="646">
        <v>28084</v>
      </c>
      <c r="E11" s="646">
        <v>8600</v>
      </c>
      <c r="F11" s="631"/>
      <c r="G11" s="646">
        <v>15608</v>
      </c>
      <c r="H11" s="628"/>
      <c r="I11" s="631"/>
      <c r="J11" s="630"/>
      <c r="K11" s="629"/>
      <c r="L11" s="629"/>
      <c r="M11" s="636"/>
      <c r="N11" s="646">
        <v>24896</v>
      </c>
      <c r="O11" s="630"/>
      <c r="P11" s="644"/>
      <c r="Q11" s="645">
        <f t="shared" ref="Q11:Q18" si="1">SUM(C11:P11)</f>
        <v>77188</v>
      </c>
    </row>
    <row r="12" spans="1:17" ht="24" customHeight="1">
      <c r="A12" s="895"/>
      <c r="B12" s="157">
        <v>2021</v>
      </c>
      <c r="C12" s="632"/>
      <c r="D12" s="647">
        <v>9210</v>
      </c>
      <c r="E12" s="647">
        <v>2398</v>
      </c>
      <c r="F12" s="630"/>
      <c r="G12" s="647">
        <v>2192</v>
      </c>
      <c r="H12" s="630"/>
      <c r="I12" s="630"/>
      <c r="J12" s="632"/>
      <c r="K12" s="648"/>
      <c r="L12" s="648"/>
      <c r="M12" s="629"/>
      <c r="N12" s="646">
        <v>27210</v>
      </c>
      <c r="O12" s="632"/>
      <c r="P12" s="644"/>
      <c r="Q12" s="635">
        <f t="shared" si="1"/>
        <v>41010</v>
      </c>
    </row>
    <row r="13" spans="1:17" ht="24" customHeight="1">
      <c r="A13" s="895"/>
      <c r="B13" s="626">
        <v>2022</v>
      </c>
      <c r="C13" s="632"/>
      <c r="D13" s="647"/>
      <c r="E13" s="647">
        <v>4936</v>
      </c>
      <c r="F13" s="630"/>
      <c r="G13" s="647">
        <v>3643</v>
      </c>
      <c r="H13" s="630"/>
      <c r="I13" s="630"/>
      <c r="J13" s="632"/>
      <c r="K13" s="648"/>
      <c r="L13" s="648"/>
      <c r="M13" s="629"/>
      <c r="N13" s="646">
        <v>27466</v>
      </c>
      <c r="O13" s="632"/>
      <c r="P13" s="644"/>
      <c r="Q13" s="635">
        <f t="shared" si="1"/>
        <v>36045</v>
      </c>
    </row>
    <row r="14" spans="1:17" ht="24" customHeight="1">
      <c r="A14" s="895"/>
      <c r="B14" s="157">
        <v>2023</v>
      </c>
      <c r="C14" s="658"/>
      <c r="D14" s="646"/>
      <c r="E14" s="646"/>
      <c r="F14" s="630"/>
      <c r="G14" s="646"/>
      <c r="H14" s="630"/>
      <c r="I14" s="630"/>
      <c r="J14" s="630"/>
      <c r="K14" s="629"/>
      <c r="L14" s="629"/>
      <c r="M14" s="630"/>
      <c r="N14" s="646">
        <v>8184</v>
      </c>
      <c r="O14" s="630"/>
      <c r="P14" s="655"/>
      <c r="Q14" s="782">
        <f t="shared" si="1"/>
        <v>8184</v>
      </c>
    </row>
    <row r="15" spans="1:17" ht="24" customHeight="1" thickBot="1">
      <c r="A15" s="896"/>
      <c r="B15" s="175">
        <v>2024</v>
      </c>
      <c r="C15" s="639"/>
      <c r="D15" s="649"/>
      <c r="E15" s="649">
        <v>1563</v>
      </c>
      <c r="F15" s="640"/>
      <c r="G15" s="649">
        <v>1795</v>
      </c>
      <c r="H15" s="640"/>
      <c r="I15" s="640"/>
      <c r="J15" s="640"/>
      <c r="K15" s="650"/>
      <c r="L15" s="650"/>
      <c r="M15" s="640"/>
      <c r="N15" s="649">
        <v>7505</v>
      </c>
      <c r="O15" s="640"/>
      <c r="P15" s="651"/>
      <c r="Q15" s="635">
        <f t="shared" si="1"/>
        <v>10863</v>
      </c>
    </row>
    <row r="16" spans="1:17" ht="24" customHeight="1">
      <c r="A16" s="894" t="s">
        <v>460</v>
      </c>
      <c r="B16" s="157">
        <v>2020</v>
      </c>
      <c r="C16" s="648"/>
      <c r="D16" s="646">
        <v>61490</v>
      </c>
      <c r="E16" s="646">
        <v>2739</v>
      </c>
      <c r="F16" s="631"/>
      <c r="G16" s="646">
        <v>51233</v>
      </c>
      <c r="H16" s="628"/>
      <c r="I16" s="630"/>
      <c r="J16" s="629"/>
      <c r="K16" s="629"/>
      <c r="L16" s="629"/>
      <c r="M16" s="636"/>
      <c r="N16" s="646">
        <v>473</v>
      </c>
      <c r="O16" s="630"/>
      <c r="P16" s="653"/>
      <c r="Q16" s="783">
        <f t="shared" si="1"/>
        <v>115935</v>
      </c>
    </row>
    <row r="17" spans="1:58" ht="24" customHeight="1">
      <c r="A17" s="895"/>
      <c r="B17" s="157">
        <v>2021</v>
      </c>
      <c r="C17" s="648"/>
      <c r="D17" s="647">
        <v>40229</v>
      </c>
      <c r="E17" s="647"/>
      <c r="F17" s="630"/>
      <c r="G17" s="647"/>
      <c r="H17" s="630"/>
      <c r="I17" s="630"/>
      <c r="J17" s="648"/>
      <c r="K17" s="648"/>
      <c r="L17" s="648"/>
      <c r="M17" s="629"/>
      <c r="N17" s="646">
        <v>1377</v>
      </c>
      <c r="O17" s="632"/>
      <c r="P17" s="653"/>
      <c r="Q17" s="635">
        <f t="shared" si="1"/>
        <v>41606</v>
      </c>
    </row>
    <row r="18" spans="1:58" ht="24" customHeight="1">
      <c r="A18" s="895"/>
      <c r="B18" s="626">
        <v>2022</v>
      </c>
      <c r="C18" s="654"/>
      <c r="D18" s="646"/>
      <c r="E18" s="646">
        <v>926</v>
      </c>
      <c r="F18" s="630"/>
      <c r="G18" s="646">
        <v>7169</v>
      </c>
      <c r="H18" s="630"/>
      <c r="I18" s="630"/>
      <c r="J18" s="629"/>
      <c r="K18" s="629"/>
      <c r="L18" s="629"/>
      <c r="M18" s="630"/>
      <c r="N18" s="646">
        <v>2239</v>
      </c>
      <c r="O18" s="630"/>
      <c r="P18" s="655"/>
      <c r="Q18" s="635">
        <f t="shared" si="1"/>
        <v>10334</v>
      </c>
    </row>
    <row r="19" spans="1:58" ht="24" customHeight="1">
      <c r="A19" s="895"/>
      <c r="B19" s="157">
        <v>2023</v>
      </c>
      <c r="C19" s="654"/>
      <c r="D19" s="646"/>
      <c r="E19" s="646"/>
      <c r="F19" s="630"/>
      <c r="G19" s="646"/>
      <c r="H19" s="630"/>
      <c r="I19" s="630"/>
      <c r="J19" s="629"/>
      <c r="K19" s="629"/>
      <c r="L19" s="629"/>
      <c r="M19" s="630"/>
      <c r="N19" s="646">
        <v>236</v>
      </c>
      <c r="O19" s="630"/>
      <c r="P19" s="655"/>
      <c r="Q19" s="635">
        <f>SUM(C19:P19)</f>
        <v>236</v>
      </c>
    </row>
    <row r="20" spans="1:58" ht="24" customHeight="1" thickBot="1">
      <c r="A20" s="896"/>
      <c r="B20" s="175">
        <v>2024</v>
      </c>
      <c r="C20" s="656"/>
      <c r="D20" s="649"/>
      <c r="E20" s="649">
        <v>348</v>
      </c>
      <c r="F20" s="640"/>
      <c r="G20" s="649">
        <v>5519</v>
      </c>
      <c r="H20" s="640"/>
      <c r="I20" s="640"/>
      <c r="J20" s="650"/>
      <c r="K20" s="650"/>
      <c r="L20" s="650"/>
      <c r="M20" s="640"/>
      <c r="N20" s="649">
        <v>595</v>
      </c>
      <c r="O20" s="640"/>
      <c r="P20" s="651"/>
      <c r="Q20" s="635">
        <f>SUM(C20:P20)</f>
        <v>6462</v>
      </c>
    </row>
    <row r="21" spans="1:58" ht="24" customHeight="1">
      <c r="A21" s="894" t="s">
        <v>461</v>
      </c>
      <c r="B21" s="157">
        <v>2020</v>
      </c>
      <c r="C21" s="627"/>
      <c r="D21" s="628"/>
      <c r="E21" s="630"/>
      <c r="F21" s="628"/>
      <c r="G21" s="628"/>
      <c r="H21" s="628"/>
      <c r="I21" s="631"/>
      <c r="J21" s="630"/>
      <c r="K21" s="630"/>
      <c r="L21" s="632"/>
      <c r="M21" s="628"/>
      <c r="N21" s="630"/>
      <c r="O21" s="632"/>
      <c r="P21" s="634"/>
      <c r="Q21" s="783">
        <f t="shared" ref="Q21:Q24" si="2">SUM(C21:P21)</f>
        <v>0</v>
      </c>
      <c r="R21" s="657"/>
    </row>
    <row r="22" spans="1:58" ht="24" customHeight="1">
      <c r="A22" s="895"/>
      <c r="B22" s="157">
        <v>2021</v>
      </c>
      <c r="C22" s="658"/>
      <c r="D22" s="630"/>
      <c r="E22" s="632"/>
      <c r="F22" s="630"/>
      <c r="G22" s="630"/>
      <c r="H22" s="630"/>
      <c r="I22" s="630"/>
      <c r="J22" s="632"/>
      <c r="K22" s="632"/>
      <c r="L22" s="630"/>
      <c r="M22" s="630"/>
      <c r="N22" s="630"/>
      <c r="O22" s="630"/>
      <c r="P22" s="634"/>
      <c r="Q22" s="635">
        <f t="shared" si="2"/>
        <v>0</v>
      </c>
      <c r="R22" s="657"/>
    </row>
    <row r="23" spans="1:58" ht="24" customHeight="1">
      <c r="A23" s="895"/>
      <c r="B23" s="626">
        <v>2022</v>
      </c>
      <c r="C23" s="658"/>
      <c r="D23" s="630"/>
      <c r="E23" s="630"/>
      <c r="F23" s="630"/>
      <c r="G23" s="630"/>
      <c r="H23" s="630"/>
      <c r="I23" s="630"/>
      <c r="J23" s="630"/>
      <c r="K23" s="630"/>
      <c r="L23" s="630"/>
      <c r="M23" s="630"/>
      <c r="N23" s="630">
        <v>117</v>
      </c>
      <c r="O23" s="630"/>
      <c r="P23" s="659"/>
      <c r="Q23" s="635">
        <f t="shared" si="2"/>
        <v>117</v>
      </c>
      <c r="R23" s="657"/>
    </row>
    <row r="24" spans="1:58" ht="24" customHeight="1">
      <c r="A24" s="895"/>
      <c r="B24" s="157">
        <v>2023</v>
      </c>
      <c r="C24" s="658"/>
      <c r="D24" s="630"/>
      <c r="E24" s="630"/>
      <c r="F24" s="630"/>
      <c r="G24" s="630"/>
      <c r="H24" s="630"/>
      <c r="I24" s="630"/>
      <c r="J24" s="630"/>
      <c r="K24" s="630"/>
      <c r="L24" s="630"/>
      <c r="M24" s="630"/>
      <c r="N24" s="630"/>
      <c r="O24" s="630"/>
      <c r="P24" s="659"/>
      <c r="Q24" s="635">
        <f t="shared" si="2"/>
        <v>0</v>
      </c>
      <c r="R24" s="660"/>
    </row>
    <row r="25" spans="1:58" s="661" customFormat="1" ht="24" customHeight="1" thickBot="1">
      <c r="A25" s="896"/>
      <c r="B25" s="175">
        <v>2024</v>
      </c>
      <c r="C25" s="639"/>
      <c r="D25" s="640"/>
      <c r="E25" s="640"/>
      <c r="F25" s="640"/>
      <c r="G25" s="640"/>
      <c r="H25" s="640"/>
      <c r="I25" s="640"/>
      <c r="J25" s="640"/>
      <c r="K25" s="640"/>
      <c r="L25" s="640"/>
      <c r="M25" s="640"/>
      <c r="N25" s="640">
        <v>165</v>
      </c>
      <c r="O25" s="640"/>
      <c r="P25" s="641"/>
      <c r="Q25" s="652">
        <f t="shared" ref="Q25" si="3">SUM(C25:P25)</f>
        <v>165</v>
      </c>
      <c r="R25" s="657"/>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row>
    <row r="26" spans="1:58" ht="24" customHeight="1">
      <c r="A26" s="894" t="s">
        <v>462</v>
      </c>
      <c r="B26" s="157">
        <v>2020</v>
      </c>
      <c r="C26" s="628"/>
      <c r="D26" s="629"/>
      <c r="E26" s="630">
        <v>127986</v>
      </c>
      <c r="F26" s="628"/>
      <c r="G26" s="628"/>
      <c r="H26" s="628"/>
      <c r="I26" s="631"/>
      <c r="J26" s="628"/>
      <c r="K26" s="628"/>
      <c r="L26" s="632"/>
      <c r="M26" s="628"/>
      <c r="N26" s="630"/>
      <c r="O26" s="646">
        <v>58790</v>
      </c>
      <c r="P26" s="634">
        <v>1695802</v>
      </c>
      <c r="Q26" s="635">
        <f t="shared" ref="Q26:Q30" si="4">SUM(C26:P26)</f>
        <v>1882578</v>
      </c>
      <c r="R26" s="662"/>
    </row>
    <row r="27" spans="1:58" s="663" customFormat="1" ht="24" customHeight="1">
      <c r="A27" s="895"/>
      <c r="B27" s="157">
        <v>2021</v>
      </c>
      <c r="C27" s="658"/>
      <c r="D27" s="648"/>
      <c r="E27" s="632">
        <v>80765</v>
      </c>
      <c r="F27" s="630"/>
      <c r="G27" s="630"/>
      <c r="H27" s="630"/>
      <c r="I27" s="630"/>
      <c r="J27" s="630"/>
      <c r="K27" s="630"/>
      <c r="L27" s="630"/>
      <c r="M27" s="630"/>
      <c r="N27" s="630"/>
      <c r="O27" s="647">
        <v>7008</v>
      </c>
      <c r="P27" s="634">
        <v>3977308</v>
      </c>
      <c r="Q27" s="635">
        <f t="shared" si="4"/>
        <v>4065081</v>
      </c>
      <c r="R27" s="662"/>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row>
    <row r="28" spans="1:58" ht="24" customHeight="1">
      <c r="A28" s="895"/>
      <c r="B28" s="626">
        <v>2022</v>
      </c>
      <c r="C28" s="658">
        <v>221160</v>
      </c>
      <c r="D28" s="629"/>
      <c r="E28" s="630">
        <v>207794</v>
      </c>
      <c r="F28" s="630"/>
      <c r="G28" s="630"/>
      <c r="H28" s="630"/>
      <c r="I28" s="630"/>
      <c r="J28" s="630"/>
      <c r="K28" s="630"/>
      <c r="L28" s="630"/>
      <c r="M28" s="630"/>
      <c r="N28" s="630"/>
      <c r="O28" s="646"/>
      <c r="P28" s="659">
        <v>2278540</v>
      </c>
      <c r="Q28" s="635">
        <f t="shared" si="4"/>
        <v>2707494</v>
      </c>
      <c r="R28" s="662"/>
    </row>
    <row r="29" spans="1:58" ht="24" customHeight="1">
      <c r="A29" s="895"/>
      <c r="B29" s="157">
        <v>2023</v>
      </c>
      <c r="C29" s="658">
        <v>72980</v>
      </c>
      <c r="D29" s="629"/>
      <c r="E29" s="630">
        <v>121707</v>
      </c>
      <c r="F29" s="630"/>
      <c r="G29" s="630"/>
      <c r="H29" s="630"/>
      <c r="I29" s="630"/>
      <c r="J29" s="630"/>
      <c r="K29" s="630"/>
      <c r="L29" s="630"/>
      <c r="M29" s="630"/>
      <c r="N29" s="630"/>
      <c r="O29" s="646"/>
      <c r="P29" s="784">
        <v>1087068</v>
      </c>
      <c r="Q29" s="635">
        <f t="shared" si="4"/>
        <v>1281755</v>
      </c>
      <c r="R29" s="662"/>
    </row>
    <row r="30" spans="1:58" s="664" customFormat="1" ht="24" customHeight="1" thickBot="1">
      <c r="A30" s="896"/>
      <c r="B30" s="175">
        <v>2024</v>
      </c>
      <c r="C30" s="639"/>
      <c r="D30" s="650"/>
      <c r="E30" s="640"/>
      <c r="F30" s="640"/>
      <c r="G30" s="640"/>
      <c r="H30" s="640"/>
      <c r="I30" s="640"/>
      <c r="J30" s="640"/>
      <c r="K30" s="640"/>
      <c r="L30" s="640"/>
      <c r="M30" s="640"/>
      <c r="N30" s="640"/>
      <c r="O30" s="649"/>
      <c r="P30" s="761">
        <v>2615396</v>
      </c>
      <c r="Q30" s="635">
        <f t="shared" si="4"/>
        <v>2615396</v>
      </c>
      <c r="R30" s="662"/>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row>
    <row r="31" spans="1:58" ht="24" customHeight="1">
      <c r="A31" s="895" t="s">
        <v>463</v>
      </c>
      <c r="B31" s="157">
        <v>2020</v>
      </c>
      <c r="C31" s="642">
        <v>144537</v>
      </c>
      <c r="D31" s="646">
        <v>505608</v>
      </c>
      <c r="E31" s="646">
        <v>717147</v>
      </c>
      <c r="F31" s="646">
        <v>871112</v>
      </c>
      <c r="G31" s="646">
        <v>384338</v>
      </c>
      <c r="H31" s="642">
        <v>815666</v>
      </c>
      <c r="I31" s="631"/>
      <c r="J31" s="628"/>
      <c r="K31" s="631">
        <v>61364</v>
      </c>
      <c r="L31" s="632"/>
      <c r="M31" s="646">
        <v>123231</v>
      </c>
      <c r="N31" s="630"/>
      <c r="O31" s="631">
        <v>58179</v>
      </c>
      <c r="P31" s="634">
        <v>1833942</v>
      </c>
      <c r="Q31" s="635">
        <f t="shared" ref="Q31:Q35" si="5">SUM(C31:P31)</f>
        <v>5515124</v>
      </c>
      <c r="R31" s="662"/>
    </row>
    <row r="32" spans="1:58" s="663" customFormat="1" ht="24" customHeight="1">
      <c r="A32" s="895"/>
      <c r="B32" s="157">
        <v>2021</v>
      </c>
      <c r="C32" s="665">
        <v>166545</v>
      </c>
      <c r="D32" s="647">
        <v>1707085</v>
      </c>
      <c r="E32" s="647">
        <v>431993</v>
      </c>
      <c r="F32" s="647">
        <v>1101571</v>
      </c>
      <c r="G32" s="647">
        <v>1786969</v>
      </c>
      <c r="H32" s="646">
        <v>1346567</v>
      </c>
      <c r="I32" s="630"/>
      <c r="J32" s="630"/>
      <c r="K32" s="628">
        <v>21023</v>
      </c>
      <c r="L32" s="630"/>
      <c r="M32" s="642">
        <v>12988</v>
      </c>
      <c r="N32" s="630"/>
      <c r="O32" s="628">
        <v>39940</v>
      </c>
      <c r="P32" s="634">
        <v>1734345</v>
      </c>
      <c r="Q32" s="635">
        <f t="shared" si="5"/>
        <v>8349026</v>
      </c>
      <c r="R32" s="662"/>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row>
    <row r="33" spans="1:58" ht="24" customHeight="1">
      <c r="A33" s="895"/>
      <c r="B33" s="626">
        <v>2022</v>
      </c>
      <c r="C33" s="665">
        <v>89018</v>
      </c>
      <c r="D33" s="646">
        <v>1566601</v>
      </c>
      <c r="E33" s="646">
        <v>337702</v>
      </c>
      <c r="F33" s="646">
        <v>515983</v>
      </c>
      <c r="G33" s="646">
        <v>1453664</v>
      </c>
      <c r="H33" s="646">
        <v>1272821</v>
      </c>
      <c r="I33" s="630"/>
      <c r="J33" s="630"/>
      <c r="K33" s="630">
        <v>514075</v>
      </c>
      <c r="L33" s="630"/>
      <c r="M33" s="646"/>
      <c r="N33" s="630"/>
      <c r="O33" s="630">
        <v>178419</v>
      </c>
      <c r="P33" s="659">
        <v>2275908</v>
      </c>
      <c r="Q33" s="635">
        <f t="shared" si="5"/>
        <v>8204191</v>
      </c>
      <c r="R33" s="662"/>
    </row>
    <row r="34" spans="1:58" ht="24" customHeight="1">
      <c r="A34" s="895"/>
      <c r="B34" s="157">
        <v>2023</v>
      </c>
      <c r="C34" s="665">
        <v>4223</v>
      </c>
      <c r="D34" s="646">
        <v>797963</v>
      </c>
      <c r="E34" s="646">
        <v>135426</v>
      </c>
      <c r="F34" s="646">
        <v>137789</v>
      </c>
      <c r="G34" s="646">
        <v>688974</v>
      </c>
      <c r="H34" s="646">
        <v>947494</v>
      </c>
      <c r="I34" s="630"/>
      <c r="J34" s="630"/>
      <c r="K34" s="630">
        <v>697343</v>
      </c>
      <c r="L34" s="630"/>
      <c r="M34" s="646"/>
      <c r="N34" s="630"/>
      <c r="O34" s="630">
        <v>811753</v>
      </c>
      <c r="P34" s="659">
        <v>1453026</v>
      </c>
      <c r="Q34" s="635">
        <f t="shared" si="5"/>
        <v>5673991</v>
      </c>
      <c r="R34" s="662"/>
    </row>
    <row r="35" spans="1:58" s="661" customFormat="1" ht="24" customHeight="1" thickBot="1">
      <c r="A35" s="896"/>
      <c r="B35" s="175">
        <v>2024</v>
      </c>
      <c r="C35" s="667"/>
      <c r="D35" s="649">
        <v>800570</v>
      </c>
      <c r="E35" s="649">
        <v>13012</v>
      </c>
      <c r="F35" s="646">
        <v>255910</v>
      </c>
      <c r="G35" s="649">
        <v>196570</v>
      </c>
      <c r="H35" s="649">
        <v>225640</v>
      </c>
      <c r="I35" s="640"/>
      <c r="J35" s="640"/>
      <c r="K35" s="640">
        <v>273364</v>
      </c>
      <c r="L35" s="640"/>
      <c r="M35" s="649"/>
      <c r="N35" s="640"/>
      <c r="O35" s="640"/>
      <c r="P35" s="641">
        <v>1594362</v>
      </c>
      <c r="Q35" s="635">
        <f t="shared" si="5"/>
        <v>3359428</v>
      </c>
      <c r="R35" s="662"/>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row>
    <row r="36" spans="1:58" ht="24" customHeight="1">
      <c r="A36" s="894" t="s">
        <v>464</v>
      </c>
      <c r="B36" s="157">
        <v>2020</v>
      </c>
      <c r="C36" s="642">
        <v>47050</v>
      </c>
      <c r="D36" s="646">
        <v>157101</v>
      </c>
      <c r="E36" s="646">
        <v>246415</v>
      </c>
      <c r="F36" s="785"/>
      <c r="G36" s="643"/>
      <c r="H36" s="628"/>
      <c r="I36" s="631"/>
      <c r="J36" s="628"/>
      <c r="K36" s="631"/>
      <c r="L36" s="632"/>
      <c r="M36" s="642">
        <v>14642</v>
      </c>
      <c r="N36" s="630"/>
      <c r="O36" s="630">
        <v>29546</v>
      </c>
      <c r="P36" s="634">
        <v>3895163</v>
      </c>
      <c r="Q36" s="635">
        <f t="shared" ref="Q36:Q40" si="6">SUM(C36:P36)</f>
        <v>4389917</v>
      </c>
      <c r="R36" s="662"/>
    </row>
    <row r="37" spans="1:58" s="663" customFormat="1" ht="24" customHeight="1">
      <c r="A37" s="895"/>
      <c r="B37" s="157">
        <v>2021</v>
      </c>
      <c r="C37" s="665">
        <v>32629</v>
      </c>
      <c r="D37" s="643">
        <v>193426</v>
      </c>
      <c r="E37" s="646">
        <v>108873</v>
      </c>
      <c r="F37" s="786"/>
      <c r="G37" s="646">
        <v>141830</v>
      </c>
      <c r="H37" s="630"/>
      <c r="I37" s="630"/>
      <c r="J37" s="630"/>
      <c r="K37" s="630"/>
      <c r="L37" s="630"/>
      <c r="M37" s="646"/>
      <c r="N37" s="630"/>
      <c r="O37" s="631">
        <v>4028</v>
      </c>
      <c r="P37" s="659">
        <v>2870656</v>
      </c>
      <c r="Q37" s="635">
        <f t="shared" si="6"/>
        <v>3351442</v>
      </c>
      <c r="R37" s="662"/>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row>
    <row r="38" spans="1:58" s="666" customFormat="1" ht="24" customHeight="1">
      <c r="A38" s="895"/>
      <c r="B38" s="626">
        <v>2022</v>
      </c>
      <c r="C38" s="665">
        <v>19661</v>
      </c>
      <c r="D38" s="646">
        <v>77038</v>
      </c>
      <c r="E38" s="646">
        <v>119775</v>
      </c>
      <c r="F38" s="787">
        <v>175416</v>
      </c>
      <c r="G38" s="646">
        <v>63800</v>
      </c>
      <c r="H38" s="630"/>
      <c r="I38" s="630"/>
      <c r="J38" s="630"/>
      <c r="K38" s="630"/>
      <c r="L38" s="630"/>
      <c r="M38" s="646"/>
      <c r="N38" s="630"/>
      <c r="O38" s="630">
        <v>16069</v>
      </c>
      <c r="P38" s="659">
        <v>3796983</v>
      </c>
      <c r="Q38" s="635">
        <f t="shared" si="6"/>
        <v>4268742</v>
      </c>
      <c r="R38" s="662"/>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row>
    <row r="39" spans="1:58" ht="24" customHeight="1">
      <c r="A39" s="895"/>
      <c r="B39" s="157">
        <v>2023</v>
      </c>
      <c r="C39" s="665">
        <v>1800</v>
      </c>
      <c r="D39" s="646">
        <v>115205</v>
      </c>
      <c r="E39" s="646">
        <v>85099</v>
      </c>
      <c r="F39" s="787">
        <v>72689</v>
      </c>
      <c r="G39" s="646">
        <v>28770</v>
      </c>
      <c r="H39" s="630"/>
      <c r="I39" s="630"/>
      <c r="J39" s="630"/>
      <c r="K39" s="630"/>
      <c r="L39" s="630"/>
      <c r="M39" s="646"/>
      <c r="N39" s="630"/>
      <c r="O39" s="630"/>
      <c r="P39" s="659">
        <v>3016714</v>
      </c>
      <c r="Q39" s="635">
        <f t="shared" si="6"/>
        <v>3320277</v>
      </c>
      <c r="R39" s="662"/>
    </row>
    <row r="40" spans="1:58" s="661" customFormat="1" ht="24" customHeight="1" thickBot="1">
      <c r="A40" s="896"/>
      <c r="B40" s="175">
        <v>2024</v>
      </c>
      <c r="C40" s="667"/>
      <c r="D40" s="649">
        <v>54692</v>
      </c>
      <c r="E40" s="649"/>
      <c r="F40" s="788">
        <v>222883</v>
      </c>
      <c r="G40" s="649"/>
      <c r="H40" s="640"/>
      <c r="I40" s="640"/>
      <c r="J40" s="640"/>
      <c r="K40" s="640"/>
      <c r="L40" s="640"/>
      <c r="M40" s="649"/>
      <c r="N40" s="640"/>
      <c r="O40" s="640"/>
      <c r="P40" s="641">
        <v>2673068</v>
      </c>
      <c r="Q40" s="652">
        <f t="shared" si="6"/>
        <v>2950643</v>
      </c>
      <c r="R40" s="662"/>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row>
    <row r="41" spans="1:58" ht="24" customHeight="1" thickBot="1">
      <c r="A41" s="854" t="s">
        <v>19</v>
      </c>
      <c r="B41" s="855"/>
      <c r="C41" s="856">
        <f t="shared" ref="C41:P41" si="7">SUM(C6:C40)</f>
        <v>799603</v>
      </c>
      <c r="D41" s="857">
        <f t="shared" si="7"/>
        <v>6114302</v>
      </c>
      <c r="E41" s="857">
        <f t="shared" si="7"/>
        <v>2757499</v>
      </c>
      <c r="F41" s="857">
        <f t="shared" si="7"/>
        <v>3353353</v>
      </c>
      <c r="G41" s="857">
        <f t="shared" si="7"/>
        <v>4832074</v>
      </c>
      <c r="H41" s="857">
        <f t="shared" si="7"/>
        <v>4608188</v>
      </c>
      <c r="I41" s="857">
        <f t="shared" si="7"/>
        <v>0</v>
      </c>
      <c r="J41" s="857">
        <f t="shared" si="7"/>
        <v>0</v>
      </c>
      <c r="K41" s="857">
        <f t="shared" si="7"/>
        <v>1567169</v>
      </c>
      <c r="L41" s="857">
        <f t="shared" si="7"/>
        <v>0</v>
      </c>
      <c r="M41" s="857">
        <f t="shared" si="7"/>
        <v>150861</v>
      </c>
      <c r="N41" s="857">
        <f t="shared" si="7"/>
        <v>100463</v>
      </c>
      <c r="O41" s="857">
        <f t="shared" si="7"/>
        <v>1203732</v>
      </c>
      <c r="P41" s="857">
        <f t="shared" si="7"/>
        <v>36798281</v>
      </c>
      <c r="Q41" s="858"/>
    </row>
    <row r="42" spans="1:58">
      <c r="B42" s="668"/>
      <c r="C42" s="669"/>
      <c r="D42" s="669"/>
      <c r="E42" s="669"/>
      <c r="F42" s="669"/>
      <c r="G42" s="669"/>
      <c r="H42" s="669"/>
      <c r="I42" s="669"/>
      <c r="J42" s="669"/>
      <c r="K42" s="669"/>
    </row>
    <row r="43" spans="1:58" ht="24" customHeight="1">
      <c r="A43" s="668" t="s">
        <v>58</v>
      </c>
      <c r="B43" s="71"/>
      <c r="C43" s="71"/>
      <c r="D43" s="71"/>
      <c r="E43" s="71"/>
      <c r="F43" s="71"/>
      <c r="G43" s="71"/>
      <c r="H43" s="71"/>
      <c r="I43" s="71"/>
      <c r="J43" s="71"/>
    </row>
    <row r="44" spans="1:58" ht="13.5" customHeight="1">
      <c r="A44" s="897" t="s">
        <v>466</v>
      </c>
      <c r="B44" s="898"/>
      <c r="C44" s="898"/>
      <c r="D44" s="595" t="s">
        <v>160</v>
      </c>
      <c r="P44" s="595"/>
    </row>
    <row r="45" spans="1:58" ht="13.5" customHeight="1">
      <c r="A45" s="897" t="s">
        <v>465</v>
      </c>
      <c r="B45" s="898"/>
      <c r="C45" s="898"/>
      <c r="D45" s="595" t="s">
        <v>159</v>
      </c>
      <c r="G45" s="669"/>
      <c r="H45" s="669"/>
      <c r="I45" s="669"/>
      <c r="J45" s="669"/>
      <c r="K45" s="669"/>
    </row>
  </sheetData>
  <mergeCells count="14">
    <mergeCell ref="A26:A30"/>
    <mergeCell ref="A36:A40"/>
    <mergeCell ref="A44:C44"/>
    <mergeCell ref="A45:C45"/>
    <mergeCell ref="P3:Q3"/>
    <mergeCell ref="A6:A10"/>
    <mergeCell ref="A31:A35"/>
    <mergeCell ref="A21:A25"/>
    <mergeCell ref="A16:A20"/>
    <mergeCell ref="A1:G1"/>
    <mergeCell ref="A2:D2"/>
    <mergeCell ref="B4:B5"/>
    <mergeCell ref="A4:A5"/>
    <mergeCell ref="A11:A15"/>
  </mergeCells>
  <phoneticPr fontId="2"/>
  <pageMargins left="0.51181102362204722" right="0.31496062992125984" top="0.70866141732283472" bottom="0.39370078740157483" header="0.35433070866141736" footer="0.35433070866141736"/>
  <pageSetup paperSize="9" scale="77" orientation="landscape"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showGridLines="0" zoomScale="80" zoomScaleNormal="80" workbookViewId="0">
      <selection activeCell="A3" sqref="A3"/>
    </sheetView>
  </sheetViews>
  <sheetFormatPr baseColWidth="10" defaultColWidth="9" defaultRowHeight="19"/>
  <cols>
    <col min="1" max="1" width="25.83203125" style="372" customWidth="1"/>
    <col min="2" max="2" width="18.83203125" style="372" customWidth="1"/>
    <col min="3" max="11" width="18.83203125" style="373" customWidth="1"/>
    <col min="12" max="16384" width="9" style="372"/>
  </cols>
  <sheetData>
    <row r="1" spans="1:12" ht="24" customHeight="1">
      <c r="A1" s="371" t="s">
        <v>756</v>
      </c>
    </row>
    <row r="2" spans="1:12" ht="24" customHeight="1">
      <c r="A2" s="371" t="s">
        <v>880</v>
      </c>
    </row>
    <row r="3" spans="1:12" ht="24" customHeight="1" thickBot="1">
      <c r="A3" s="374"/>
      <c r="B3" s="374"/>
      <c r="C3" s="375"/>
      <c r="D3" s="375"/>
      <c r="E3" s="375"/>
      <c r="F3" s="375"/>
      <c r="G3" s="375"/>
      <c r="H3" s="375"/>
      <c r="I3" s="375"/>
      <c r="J3" s="375"/>
      <c r="K3" s="375"/>
    </row>
    <row r="4" spans="1:12" s="384" customFormat="1" ht="24" customHeight="1">
      <c r="A4" s="377"/>
      <c r="B4" s="379" t="s">
        <v>29</v>
      </c>
      <c r="C4" s="379" t="s">
        <v>31</v>
      </c>
      <c r="D4" s="379" t="s">
        <v>377</v>
      </c>
      <c r="E4" s="379" t="s">
        <v>372</v>
      </c>
      <c r="F4" s="379" t="s">
        <v>416</v>
      </c>
      <c r="G4" s="379" t="s">
        <v>26</v>
      </c>
      <c r="H4" s="557" t="s">
        <v>44</v>
      </c>
      <c r="I4" s="433" t="s">
        <v>48</v>
      </c>
      <c r="J4" s="433" t="s">
        <v>363</v>
      </c>
      <c r="K4" s="491" t="s">
        <v>5</v>
      </c>
    </row>
    <row r="5" spans="1:12" s="391" customFormat="1" ht="24" customHeight="1">
      <c r="A5" s="385"/>
      <c r="B5" s="388" t="s">
        <v>33</v>
      </c>
      <c r="C5" s="388" t="s">
        <v>30</v>
      </c>
      <c r="D5" s="388" t="s">
        <v>335</v>
      </c>
      <c r="E5" s="388" t="s">
        <v>378</v>
      </c>
      <c r="F5" s="388" t="s">
        <v>417</v>
      </c>
      <c r="G5" s="388" t="s">
        <v>397</v>
      </c>
      <c r="H5" s="388" t="s">
        <v>431</v>
      </c>
      <c r="I5" s="389" t="s">
        <v>661</v>
      </c>
      <c r="J5" s="573" t="s">
        <v>325</v>
      </c>
      <c r="K5" s="515" t="s">
        <v>36</v>
      </c>
      <c r="L5" s="574"/>
    </row>
    <row r="6" spans="1:12" ht="24" customHeight="1">
      <c r="A6" s="900" t="s">
        <v>433</v>
      </c>
      <c r="B6" s="901"/>
      <c r="C6" s="901"/>
      <c r="D6" s="901"/>
      <c r="E6" s="901"/>
      <c r="F6" s="901"/>
      <c r="G6" s="901"/>
      <c r="H6" s="901"/>
      <c r="I6" s="901"/>
      <c r="J6" s="901"/>
      <c r="K6" s="902"/>
    </row>
    <row r="7" spans="1:12" ht="24" customHeight="1">
      <c r="A7" s="576" t="s">
        <v>28</v>
      </c>
      <c r="B7" s="577"/>
      <c r="C7" s="578">
        <v>1</v>
      </c>
      <c r="D7" s="578">
        <v>2</v>
      </c>
      <c r="E7" s="578">
        <v>4</v>
      </c>
      <c r="F7" s="578">
        <v>5</v>
      </c>
      <c r="G7" s="907" t="s">
        <v>46</v>
      </c>
      <c r="H7" s="578">
        <v>3</v>
      </c>
      <c r="I7" s="579">
        <v>7</v>
      </c>
      <c r="J7" s="579">
        <v>8</v>
      </c>
      <c r="K7" s="580">
        <v>9</v>
      </c>
    </row>
    <row r="8" spans="1:12" ht="24" customHeight="1">
      <c r="A8" s="581" t="s">
        <v>302</v>
      </c>
      <c r="B8" s="587">
        <v>1125615</v>
      </c>
      <c r="C8" s="583">
        <v>870998</v>
      </c>
      <c r="D8" s="583">
        <v>81410</v>
      </c>
      <c r="E8" s="583">
        <v>47754</v>
      </c>
      <c r="F8" s="583">
        <v>36256</v>
      </c>
      <c r="G8" s="908"/>
      <c r="H8" s="583">
        <v>69343</v>
      </c>
      <c r="I8" s="585">
        <v>7315</v>
      </c>
      <c r="J8" s="585">
        <v>3335</v>
      </c>
      <c r="K8" s="586">
        <v>1237</v>
      </c>
    </row>
    <row r="9" spans="1:12" ht="24" customHeight="1">
      <c r="A9" s="581" t="s">
        <v>27</v>
      </c>
      <c r="B9" s="587">
        <v>849275</v>
      </c>
      <c r="C9" s="583">
        <v>709184</v>
      </c>
      <c r="D9" s="583">
        <v>44625</v>
      </c>
      <c r="E9" s="583">
        <v>19941</v>
      </c>
      <c r="F9" s="583">
        <v>17807</v>
      </c>
      <c r="G9" s="908"/>
      <c r="H9" s="583">
        <v>43296</v>
      </c>
      <c r="I9" s="585">
        <v>7169</v>
      </c>
      <c r="J9" s="585">
        <v>2239</v>
      </c>
      <c r="K9" s="586">
        <v>926</v>
      </c>
    </row>
    <row r="10" spans="1:12" ht="24" customHeight="1">
      <c r="A10" s="588" t="s">
        <v>849</v>
      </c>
      <c r="B10" s="589">
        <f t="shared" ref="B10:D10" si="0">SUM(B8*1000/B9)</f>
        <v>1325.3834152659622</v>
      </c>
      <c r="C10" s="589">
        <f t="shared" si="0"/>
        <v>1228.1692762386067</v>
      </c>
      <c r="D10" s="589">
        <f t="shared" si="0"/>
        <v>1824.313725490196</v>
      </c>
      <c r="E10" s="589">
        <f t="shared" ref="E10" si="1">SUM(E8*1000/E9)</f>
        <v>2394.7645554385435</v>
      </c>
      <c r="F10" s="589">
        <v>2036.0532374908744</v>
      </c>
      <c r="G10" s="908"/>
      <c r="H10" s="589">
        <v>1601.6029194382852</v>
      </c>
      <c r="I10" s="590">
        <f t="shared" ref="I10" si="2">SUM(I8*1000/I9)</f>
        <v>1020.3654624075882</v>
      </c>
      <c r="J10" s="590">
        <f t="shared" ref="J10:K10" si="3">SUM(J8*1000/J9)</f>
        <v>1489.5042429656096</v>
      </c>
      <c r="K10" s="591">
        <f t="shared" si="3"/>
        <v>1335.8531317494601</v>
      </c>
    </row>
    <row r="11" spans="1:12" ht="24" customHeight="1">
      <c r="A11" s="909" t="s">
        <v>660</v>
      </c>
      <c r="B11" s="910"/>
      <c r="C11" s="910"/>
      <c r="D11" s="910"/>
      <c r="E11" s="910"/>
      <c r="F11" s="910"/>
      <c r="G11" s="910"/>
      <c r="H11" s="910"/>
      <c r="I11" s="910"/>
      <c r="J11" s="910"/>
      <c r="K11" s="911"/>
      <c r="L11" s="575"/>
    </row>
    <row r="12" spans="1:12" ht="24" customHeight="1">
      <c r="A12" s="576" t="s">
        <v>28</v>
      </c>
      <c r="B12" s="577"/>
      <c r="C12" s="578">
        <v>1</v>
      </c>
      <c r="D12" s="578">
        <v>2</v>
      </c>
      <c r="E12" s="578">
        <v>4</v>
      </c>
      <c r="F12" s="578">
        <v>3</v>
      </c>
      <c r="G12" s="578">
        <v>8</v>
      </c>
      <c r="H12" s="578">
        <v>5</v>
      </c>
      <c r="I12" s="905" t="s">
        <v>46</v>
      </c>
      <c r="J12" s="579">
        <v>9</v>
      </c>
      <c r="K12" s="903" t="s">
        <v>46</v>
      </c>
    </row>
    <row r="13" spans="1:12" s="562" customFormat="1" ht="24" customHeight="1">
      <c r="A13" s="581" t="s">
        <v>302</v>
      </c>
      <c r="B13" s="587">
        <v>1288246</v>
      </c>
      <c r="C13" s="583">
        <v>1048549</v>
      </c>
      <c r="D13" s="583">
        <v>100639</v>
      </c>
      <c r="E13" s="583">
        <v>53826</v>
      </c>
      <c r="F13" s="583">
        <v>60009</v>
      </c>
      <c r="G13" s="583">
        <v>781</v>
      </c>
      <c r="H13" s="583">
        <v>19007</v>
      </c>
      <c r="I13" s="906"/>
      <c r="J13" s="585">
        <v>352</v>
      </c>
      <c r="K13" s="904"/>
    </row>
    <row r="14" spans="1:12" s="562" customFormat="1" ht="24" customHeight="1">
      <c r="A14" s="581" t="s">
        <v>27</v>
      </c>
      <c r="B14" s="587">
        <v>992304</v>
      </c>
      <c r="C14" s="583">
        <v>874870</v>
      </c>
      <c r="D14" s="583">
        <v>47635</v>
      </c>
      <c r="E14" s="583">
        <v>23450</v>
      </c>
      <c r="F14" s="583">
        <v>29090</v>
      </c>
      <c r="G14" s="583">
        <v>601</v>
      </c>
      <c r="H14" s="583">
        <v>11376</v>
      </c>
      <c r="I14" s="906"/>
      <c r="J14" s="585">
        <v>236</v>
      </c>
      <c r="K14" s="904"/>
    </row>
    <row r="15" spans="1:12" s="592" customFormat="1" ht="24" customHeight="1">
      <c r="A15" s="789" t="s">
        <v>849</v>
      </c>
      <c r="B15" s="790">
        <f t="shared" ref="B15:G15" si="4">SUM(B13*1000/B14)</f>
        <v>1298.2372337509473</v>
      </c>
      <c r="C15" s="790">
        <f t="shared" si="4"/>
        <v>1198.5197800816122</v>
      </c>
      <c r="D15" s="790">
        <f t="shared" si="4"/>
        <v>2112.711241734019</v>
      </c>
      <c r="E15" s="790">
        <v>1654.1992848168552</v>
      </c>
      <c r="F15" s="790">
        <f t="shared" si="4"/>
        <v>2062.8738398074938</v>
      </c>
      <c r="G15" s="790">
        <f t="shared" si="4"/>
        <v>1299.5008319467554</v>
      </c>
      <c r="H15" s="790">
        <f>SUM(H13*1000/H14)</f>
        <v>1670.7981715893109</v>
      </c>
      <c r="I15" s="906"/>
      <c r="J15" s="791">
        <f>SUM(J13*1000/J14)</f>
        <v>1491.5254237288136</v>
      </c>
      <c r="K15" s="904"/>
    </row>
    <row r="16" spans="1:12" ht="24" customHeight="1">
      <c r="A16" s="900" t="s">
        <v>757</v>
      </c>
      <c r="B16" s="901"/>
      <c r="C16" s="901"/>
      <c r="D16" s="901"/>
      <c r="E16" s="901"/>
      <c r="F16" s="901"/>
      <c r="G16" s="901"/>
      <c r="H16" s="901"/>
      <c r="I16" s="901"/>
      <c r="J16" s="901"/>
      <c r="K16" s="902"/>
      <c r="L16" s="575"/>
    </row>
    <row r="17" spans="1:11" ht="24" customHeight="1">
      <c r="A17" s="576" t="s">
        <v>28</v>
      </c>
      <c r="B17" s="577"/>
      <c r="C17" s="578">
        <v>1</v>
      </c>
      <c r="D17" s="578">
        <v>2</v>
      </c>
      <c r="E17" s="578">
        <v>3</v>
      </c>
      <c r="F17" s="578">
        <v>4</v>
      </c>
      <c r="G17" s="578">
        <v>5</v>
      </c>
      <c r="H17" s="578">
        <v>6</v>
      </c>
      <c r="I17" s="579">
        <v>7</v>
      </c>
      <c r="J17" s="579">
        <v>8</v>
      </c>
      <c r="K17" s="580">
        <v>9</v>
      </c>
    </row>
    <row r="18" spans="1:11" s="562" customFormat="1" ht="24" customHeight="1">
      <c r="A18" s="581" t="s">
        <v>302</v>
      </c>
      <c r="B18" s="582">
        <v>1201483</v>
      </c>
      <c r="C18" s="583">
        <v>967645</v>
      </c>
      <c r="D18" s="583">
        <v>143885</v>
      </c>
      <c r="E18" s="583">
        <v>49205</v>
      </c>
      <c r="F18" s="583">
        <v>15498</v>
      </c>
      <c r="G18" s="583">
        <v>10246</v>
      </c>
      <c r="H18" s="582">
        <v>8150</v>
      </c>
      <c r="I18" s="584">
        <v>5151</v>
      </c>
      <c r="J18" s="584">
        <v>1001</v>
      </c>
      <c r="K18" s="792">
        <v>702</v>
      </c>
    </row>
    <row r="19" spans="1:11" s="562" customFormat="1" ht="24" customHeight="1">
      <c r="A19" s="581" t="s">
        <v>27</v>
      </c>
      <c r="B19" s="587">
        <v>938581</v>
      </c>
      <c r="C19" s="583">
        <v>809300</v>
      </c>
      <c r="D19" s="583">
        <v>79215</v>
      </c>
      <c r="E19" s="583">
        <v>22538</v>
      </c>
      <c r="F19" s="583">
        <v>7170</v>
      </c>
      <c r="G19" s="583">
        <v>9035</v>
      </c>
      <c r="H19" s="583">
        <v>4861</v>
      </c>
      <c r="I19" s="584">
        <v>5519</v>
      </c>
      <c r="J19" s="584">
        <v>595</v>
      </c>
      <c r="K19" s="792">
        <v>348</v>
      </c>
    </row>
    <row r="20" spans="1:11" s="592" customFormat="1" ht="24" customHeight="1" thickBot="1">
      <c r="A20" s="593" t="s">
        <v>849</v>
      </c>
      <c r="B20" s="594">
        <f t="shared" ref="B20:J20" si="5">SUM(B18*1000/B19)</f>
        <v>1280.1058193166066</v>
      </c>
      <c r="C20" s="594">
        <f t="shared" si="5"/>
        <v>1195.6567403929321</v>
      </c>
      <c r="D20" s="594">
        <f t="shared" si="5"/>
        <v>1816.3857855204192</v>
      </c>
      <c r="E20" s="594">
        <f t="shared" si="5"/>
        <v>2183.201703789156</v>
      </c>
      <c r="F20" s="594">
        <f t="shared" si="5"/>
        <v>2161.5062761506274</v>
      </c>
      <c r="G20" s="594">
        <f t="shared" si="5"/>
        <v>1134.0343110127283</v>
      </c>
      <c r="H20" s="594">
        <f t="shared" si="5"/>
        <v>1676.6097510800246</v>
      </c>
      <c r="I20" s="793">
        <f t="shared" si="5"/>
        <v>933.32125385033521</v>
      </c>
      <c r="J20" s="793">
        <f t="shared" si="5"/>
        <v>1682.3529411764705</v>
      </c>
      <c r="K20" s="794">
        <f t="shared" ref="K20" si="6">SUM(K18*1000/K19)</f>
        <v>2017.2413793103449</v>
      </c>
    </row>
    <row r="21" spans="1:11" ht="24" customHeight="1"/>
    <row r="23" spans="1:11">
      <c r="F23" s="384"/>
    </row>
    <row r="24" spans="1:11">
      <c r="F24" s="391"/>
    </row>
  </sheetData>
  <mergeCells count="6">
    <mergeCell ref="A6:K6"/>
    <mergeCell ref="A16:K16"/>
    <mergeCell ref="K12:K15"/>
    <mergeCell ref="I12:I15"/>
    <mergeCell ref="G7:G10"/>
    <mergeCell ref="A11:K11"/>
  </mergeCells>
  <phoneticPr fontId="2"/>
  <pageMargins left="0.39370078740157483" right="0.39370078740157483" top="0.98425196850393704" bottom="0.98425196850393704" header="0.51181102362204722" footer="0.51181102362204722"/>
  <pageSetup paperSize="8"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5c9656-023f-4fc4-9fff-15163f62587a">
      <Terms xmlns="http://schemas.microsoft.com/office/infopath/2007/PartnerControls"/>
    </lcf76f155ced4ddcb4097134ff3c332f>
    <TaxCatchAll xmlns="ea1e4d05-0a5a-4f45-a65b-3b8354df277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945E5A31549D4994D31F92025CF620" ma:contentTypeVersion="18" ma:contentTypeDescription="新しいドキュメントを作成します。" ma:contentTypeScope="" ma:versionID="da3b906b5bb9a4c336034e55968681c7">
  <xsd:schema xmlns:xsd="http://www.w3.org/2001/XMLSchema" xmlns:xs="http://www.w3.org/2001/XMLSchema" xmlns:p="http://schemas.microsoft.com/office/2006/metadata/properties" xmlns:ns2="f05c9656-023f-4fc4-9fff-15163f62587a" xmlns:ns3="ea1e4d05-0a5a-4f45-a65b-3b8354df2772" targetNamespace="http://schemas.microsoft.com/office/2006/metadata/properties" ma:root="true" ma:fieldsID="46b0ffe4d072bad2459b00400b7c4828" ns2:_="" ns3:_="">
    <xsd:import namespace="f05c9656-023f-4fc4-9fff-15163f62587a"/>
    <xsd:import namespace="ea1e4d05-0a5a-4f45-a65b-3b8354df27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5c9656-023f-4fc4-9fff-15163f6258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664a389-0eeb-4667-9f4a-a3d0440e24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1e4d05-0a5a-4f45-a65b-3b8354df2772"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1c5481d8-3352-4893-8456-4b6d5e3bb243}" ma:internalName="TaxCatchAll" ma:showField="CatchAllData" ma:web="ea1e4d05-0a5a-4f45-a65b-3b8354df27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4D11B1-0B2D-44CE-9056-F03BC38503D2}">
  <ds:schemaRefs>
    <ds:schemaRef ds:uri="http://schemas.microsoft.com/office/2006/metadata/properties"/>
    <ds:schemaRef ds:uri="http://schemas.microsoft.com/office/infopath/2007/PartnerControls"/>
    <ds:schemaRef ds:uri="f05c9656-023f-4fc4-9fff-15163f62587a"/>
    <ds:schemaRef ds:uri="ea1e4d05-0a5a-4f45-a65b-3b8354df2772"/>
  </ds:schemaRefs>
</ds:datastoreItem>
</file>

<file path=customXml/itemProps2.xml><?xml version="1.0" encoding="utf-8"?>
<ds:datastoreItem xmlns:ds="http://schemas.openxmlformats.org/officeDocument/2006/customXml" ds:itemID="{DFF1F33D-D1CC-44B3-882F-1E1BD55D8A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5c9656-023f-4fc4-9fff-15163f62587a"/>
    <ds:schemaRef ds:uri="ea1e4d05-0a5a-4f45-a65b-3b8354df27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B5D16E-5E96-450C-A17A-0ED1427DDD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50</vt:i4>
      </vt:variant>
      <vt:variant>
        <vt:lpstr>名前付き一覧</vt:lpstr>
      </vt:variant>
      <vt:variant>
        <vt:i4>49</vt:i4>
      </vt:variant>
    </vt:vector>
  </HeadingPairs>
  <TitlesOfParts>
    <vt:vector size="99" baseType="lpstr">
      <vt:lpstr>目次</vt:lpstr>
      <vt:lpstr>1-①. 輸出総表</vt:lpstr>
      <vt:lpstr>1-②. 輸入総表</vt:lpstr>
      <vt:lpstr>1-③. 貿易バランス</vt:lpstr>
      <vt:lpstr>1-④. 輸入内訳</vt:lpstr>
      <vt:lpstr>1-⑤. 国別輸出ランキング</vt:lpstr>
      <vt:lpstr>1-⑥. 国別輸入ランキング</vt:lpstr>
      <vt:lpstr>1-⑦. まぐろ輸入推移</vt:lpstr>
      <vt:lpstr>1-⑧. めばちまぐろ</vt:lpstr>
      <vt:lpstr>1-⑨. きはだまぐろ</vt:lpstr>
      <vt:lpstr>1-⑩. 冷凍かつお</vt:lpstr>
      <vt:lpstr>1-⑪. バニラビーンズ</vt:lpstr>
      <vt:lpstr>1-⑫. コーヒー</vt:lpstr>
      <vt:lpstr>1-⑬. かぼちゃ</vt:lpstr>
      <vt:lpstr>1-⑭. LNG</vt:lpstr>
      <vt:lpstr>1-⑮. 銅鉱石</vt:lpstr>
      <vt:lpstr>1-⑯. リン鉱石</vt:lpstr>
      <vt:lpstr>1-⑰. 鉱水</vt:lpstr>
      <vt:lpstr>1-⑱. 生きた魚</vt:lpstr>
      <vt:lpstr>2-①. クック諸島への輸出</vt:lpstr>
      <vt:lpstr>2-①. クック諸島からの輸入</vt:lpstr>
      <vt:lpstr>2-②. ミクロネシアへの輸出</vt:lpstr>
      <vt:lpstr>2-②. ミクロネシアからの輸入</vt:lpstr>
      <vt:lpstr>2-③. フィジーへの輸出</vt:lpstr>
      <vt:lpstr>2-③. フィジーからの輸入</vt:lpstr>
      <vt:lpstr>2-④. キリバスへの輸出</vt:lpstr>
      <vt:lpstr>2-④. キリバスからの輸入</vt:lpstr>
      <vt:lpstr>2-⑤. マーシャルへの輸出</vt:lpstr>
      <vt:lpstr>2-⑤. マーシャルからの輸入</vt:lpstr>
      <vt:lpstr>2-⑥. ナウルへの輸出</vt:lpstr>
      <vt:lpstr>2-⑥. ナウルからの輸入</vt:lpstr>
      <vt:lpstr>2-⑦. ニウエへの輸出</vt:lpstr>
      <vt:lpstr>2-⑦. ニウエからの輸入</vt:lpstr>
      <vt:lpstr>2-⑧. パラオへの輸出</vt:lpstr>
      <vt:lpstr>2-⑧. パラオからの輸入</vt:lpstr>
      <vt:lpstr>2-⑨. PNGへの輸出</vt:lpstr>
      <vt:lpstr>2-⑨. PNGからの輸入</vt:lpstr>
      <vt:lpstr>2-⑩. サモアへの輸出</vt:lpstr>
      <vt:lpstr>2-⑩. サモアからの輸入</vt:lpstr>
      <vt:lpstr>2-⑪. ソロモンへの輸出</vt:lpstr>
      <vt:lpstr>2-⑪. ソロモンからの輸入</vt:lpstr>
      <vt:lpstr>2-⑫. トンガへの輸出</vt:lpstr>
      <vt:lpstr>2-⑫. トンガからの輸入</vt:lpstr>
      <vt:lpstr>2-⑬. ツバルへの輸出</vt:lpstr>
      <vt:lpstr>2-⑬. ツバルからの輸入</vt:lpstr>
      <vt:lpstr>2-⑭. バヌアツへの輸出</vt:lpstr>
      <vt:lpstr>2-⑭. バヌアツからの輸入</vt:lpstr>
      <vt:lpstr>3. 投資</vt:lpstr>
      <vt:lpstr>4. 観光1</vt:lpstr>
      <vt:lpstr>4. 観光2</vt:lpstr>
      <vt:lpstr>'1-①. 輸出総表'!Print_Area</vt:lpstr>
      <vt:lpstr>'1-⑩. 冷凍かつお'!Print_Area</vt:lpstr>
      <vt:lpstr>'1-⑪. バニラビーンズ'!Print_Area</vt:lpstr>
      <vt:lpstr>'1-⑫. コーヒー'!Print_Area</vt:lpstr>
      <vt:lpstr>'1-⑬. かぼちゃ'!Print_Area</vt:lpstr>
      <vt:lpstr>'1-⑭. LNG'!Print_Area</vt:lpstr>
      <vt:lpstr>'1-⑮. 銅鉱石'!Print_Area</vt:lpstr>
      <vt:lpstr>'1-⑯. リン鉱石'!Print_Area</vt:lpstr>
      <vt:lpstr>'1-⑰. 鉱水'!Print_Area</vt:lpstr>
      <vt:lpstr>'1-⑱. 生きた魚'!Print_Area</vt:lpstr>
      <vt:lpstr>'1-②. 輸入総表'!Print_Area</vt:lpstr>
      <vt:lpstr>'1-③. 貿易バランス'!Print_Area</vt:lpstr>
      <vt:lpstr>'1-④. 輸入内訳'!Print_Area</vt:lpstr>
      <vt:lpstr>'1-⑤. 国別輸出ランキング'!Print_Area</vt:lpstr>
      <vt:lpstr>'1-⑥. 国別輸入ランキング'!Print_Area</vt:lpstr>
      <vt:lpstr>'1-⑦. まぐろ輸入推移'!Print_Area</vt:lpstr>
      <vt:lpstr>'1-⑧. めばちまぐろ'!Print_Area</vt:lpstr>
      <vt:lpstr>'1-⑨. きはだまぐろ'!Print_Area</vt:lpstr>
      <vt:lpstr>'2-①. クック諸島からの輸入'!Print_Area</vt:lpstr>
      <vt:lpstr>'2-①. クック諸島への輸出'!Print_Area</vt:lpstr>
      <vt:lpstr>'2-⑩. サモアからの輸入'!Print_Area</vt:lpstr>
      <vt:lpstr>'2-⑩. サモアへの輸出'!Print_Area</vt:lpstr>
      <vt:lpstr>'2-⑪. ソロモンからの輸入'!Print_Area</vt:lpstr>
      <vt:lpstr>'2-⑪. ソロモンへの輸出'!Print_Area</vt:lpstr>
      <vt:lpstr>'2-⑫. トンガからの輸入'!Print_Area</vt:lpstr>
      <vt:lpstr>'2-⑫. トンガへの輸出'!Print_Area</vt:lpstr>
      <vt:lpstr>'2-⑬. ツバルからの輸入'!Print_Area</vt:lpstr>
      <vt:lpstr>'2-⑬. ツバルへの輸出'!Print_Area</vt:lpstr>
      <vt:lpstr>'2-⑭. バヌアツからの輸入'!Print_Area</vt:lpstr>
      <vt:lpstr>'2-⑭. バヌアツへの輸出'!Print_Area</vt:lpstr>
      <vt:lpstr>'2-②. ミクロネシアからの輸入'!Print_Area</vt:lpstr>
      <vt:lpstr>'2-②. ミクロネシアへの輸出'!Print_Area</vt:lpstr>
      <vt:lpstr>'2-③. フィジーからの輸入'!Print_Area</vt:lpstr>
      <vt:lpstr>'2-③. フィジーへの輸出'!Print_Area</vt:lpstr>
      <vt:lpstr>'2-④. キリバスからの輸入'!Print_Area</vt:lpstr>
      <vt:lpstr>'2-④. キリバスへの輸出'!Print_Area</vt:lpstr>
      <vt:lpstr>'2-⑤. マーシャルからの輸入'!Print_Area</vt:lpstr>
      <vt:lpstr>'2-⑤. マーシャルへの輸出'!Print_Area</vt:lpstr>
      <vt:lpstr>'2-⑥. ナウルからの輸入'!Print_Area</vt:lpstr>
      <vt:lpstr>'2-⑥. ナウルへの輸出'!Print_Area</vt:lpstr>
      <vt:lpstr>'2-⑦. ニウエからの輸入'!Print_Area</vt:lpstr>
      <vt:lpstr>'2-⑦. ニウエへの輸出'!Print_Area</vt:lpstr>
      <vt:lpstr>'2-⑧. パラオからの輸入'!Print_Area</vt:lpstr>
      <vt:lpstr>'2-⑧. パラオへの輸出'!Print_Area</vt:lpstr>
      <vt:lpstr>'2-⑨. PNGからの輸入'!Print_Area</vt:lpstr>
      <vt:lpstr>'2-⑨. PNGへの輸出'!Print_Area</vt:lpstr>
      <vt:lpstr>'3. 投資'!Print_Area</vt:lpstr>
      <vt:lpstr>'4. 観光1'!Print_Area</vt:lpstr>
      <vt:lpstr>'4. 観光2'!Print_Area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宮﨑</dc:creator>
  <cp:lastModifiedBy>藤村 伸童舎</cp:lastModifiedBy>
  <cp:lastPrinted>2022-08-26T11:36:34Z</cp:lastPrinted>
  <dcterms:created xsi:type="dcterms:W3CDTF">2008-05-12T00:58:35Z</dcterms:created>
  <dcterms:modified xsi:type="dcterms:W3CDTF">2025-12-12T02:58:38Z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0x010100C9945E5A31549D4994D31F92025CF620</vt:lpwstr>
  </property>
</Properties>
</file>